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120" windowWidth="15360" windowHeight="7035" tabRatio="901"/>
  </bookViews>
  <sheets>
    <sheet name="з 01.01.2019 (НПП +11%)" sheetId="80" r:id="rId1"/>
  </sheets>
  <definedNames>
    <definedName name="_xlnm._FilterDatabase" localSheetId="0" hidden="1">'з 01.01.2019 (НПП +11%)'!$A$21:$P$21</definedName>
    <definedName name="_xlnm.Print_Titles" localSheetId="0">'з 01.01.2019 (НПП +11%)'!$19:$20</definedName>
  </definedNames>
  <calcPr calcId="144525"/>
</workbook>
</file>

<file path=xl/calcChain.xml><?xml version="1.0" encoding="utf-8"?>
<calcChain xmlns="http://schemas.openxmlformats.org/spreadsheetml/2006/main">
  <c r="M166" i="80" l="1"/>
  <c r="M73" i="80"/>
  <c r="M511" i="80"/>
  <c r="M506" i="80"/>
  <c r="M491" i="80"/>
  <c r="M486" i="80"/>
  <c r="M474" i="80"/>
  <c r="M467" i="80"/>
  <c r="M399" i="80"/>
  <c r="M379" i="80"/>
  <c r="M371" i="80"/>
  <c r="M340" i="80"/>
  <c r="M332" i="80"/>
  <c r="M312" i="80"/>
  <c r="M241" i="80"/>
  <c r="M205" i="80"/>
  <c r="M149" i="80"/>
  <c r="M126" i="80"/>
  <c r="M110" i="80"/>
  <c r="M85" i="80"/>
  <c r="M58" i="80"/>
  <c r="P1096" i="80"/>
  <c r="P1095" i="80"/>
  <c r="O1094" i="80"/>
  <c r="P1094" i="80" s="1"/>
  <c r="D1094" i="80"/>
  <c r="D1092" i="80"/>
  <c r="O1091" i="80"/>
  <c r="P1091" i="80" s="1"/>
  <c r="O1090" i="80"/>
  <c r="P1090" i="80" s="1"/>
  <c r="O1089" i="80"/>
  <c r="P1089" i="80" s="1"/>
  <c r="O1088" i="80"/>
  <c r="P1088" i="80" s="1"/>
  <c r="O1087" i="80"/>
  <c r="P1087" i="80" s="1"/>
  <c r="O1086" i="80"/>
  <c r="P1086" i="80" s="1"/>
  <c r="O1085" i="80"/>
  <c r="P1085" i="80" s="1"/>
  <c r="O1084" i="80"/>
  <c r="D1082" i="80"/>
  <c r="D1081" i="80"/>
  <c r="O1080" i="80"/>
  <c r="P1080" i="80" s="1"/>
  <c r="O1079" i="80"/>
  <c r="P1079" i="80" s="1"/>
  <c r="O1078" i="80"/>
  <c r="P1078" i="80" s="1"/>
  <c r="O1077" i="80"/>
  <c r="P1077" i="80" s="1"/>
  <c r="O1076" i="80"/>
  <c r="P1076" i="80" s="1"/>
  <c r="O1075" i="80"/>
  <c r="P1075" i="80" s="1"/>
  <c r="O1073" i="80"/>
  <c r="P1073" i="80" s="1"/>
  <c r="O1072" i="80"/>
  <c r="P1072" i="80" s="1"/>
  <c r="O1071" i="80"/>
  <c r="P1071" i="80" s="1"/>
  <c r="O1070" i="80"/>
  <c r="P1070" i="80" s="1"/>
  <c r="O1068" i="80"/>
  <c r="O1082" i="80" s="1"/>
  <c r="P1082" i="80" s="1"/>
  <c r="O1067" i="80"/>
  <c r="P1067" i="80" s="1"/>
  <c r="O1066" i="80"/>
  <c r="P1066" i="80" s="1"/>
  <c r="O1065" i="80"/>
  <c r="P1065" i="80" s="1"/>
  <c r="O1064" i="80"/>
  <c r="P1064" i="80" s="1"/>
  <c r="O1063" i="80"/>
  <c r="P1063" i="80" s="1"/>
  <c r="O1062" i="80"/>
  <c r="P1062" i="80" s="1"/>
  <c r="O1061" i="80"/>
  <c r="P1061" i="80" s="1"/>
  <c r="O1060" i="80"/>
  <c r="P1060" i="80" s="1"/>
  <c r="O1059" i="80"/>
  <c r="P1059" i="80" s="1"/>
  <c r="O1058" i="80"/>
  <c r="P1058" i="80" s="1"/>
  <c r="O1057" i="80"/>
  <c r="P1057" i="80" s="1"/>
  <c r="O1056" i="80"/>
  <c r="O1081" i="80" s="1"/>
  <c r="P1081" i="80" s="1"/>
  <c r="D1054" i="80"/>
  <c r="D1053" i="80"/>
  <c r="O1052" i="80"/>
  <c r="P1052" i="80" s="1"/>
  <c r="O1051" i="80"/>
  <c r="P1051" i="80" s="1"/>
  <c r="O1050" i="80"/>
  <c r="P1050" i="80" s="1"/>
  <c r="O1049" i="80"/>
  <c r="P1049" i="80" s="1"/>
  <c r="O1048" i="80"/>
  <c r="P1048" i="80" s="1"/>
  <c r="O1047" i="80"/>
  <c r="P1047" i="80" s="1"/>
  <c r="O1046" i="80"/>
  <c r="P1046" i="80" s="1"/>
  <c r="O1044" i="80"/>
  <c r="P1044" i="80" s="1"/>
  <c r="O1043" i="80"/>
  <c r="P1043" i="80" s="1"/>
  <c r="O1042" i="80"/>
  <c r="P1042" i="80" s="1"/>
  <c r="O1041" i="80"/>
  <c r="P1041" i="80" s="1"/>
  <c r="O1040" i="80"/>
  <c r="P1040" i="80" s="1"/>
  <c r="O1039" i="80"/>
  <c r="P1039" i="80" s="1"/>
  <c r="O1038" i="80"/>
  <c r="P1038" i="80" s="1"/>
  <c r="O1037" i="80"/>
  <c r="P1037" i="80" s="1"/>
  <c r="O1036" i="80"/>
  <c r="P1036" i="80" s="1"/>
  <c r="O1034" i="80"/>
  <c r="P1034" i="80" s="1"/>
  <c r="O1033" i="80"/>
  <c r="P1033" i="80" s="1"/>
  <c r="O1032" i="80"/>
  <c r="P1032" i="80" s="1"/>
  <c r="O1031" i="80"/>
  <c r="P1031" i="80" s="1"/>
  <c r="O1030" i="80"/>
  <c r="P1030" i="80" s="1"/>
  <c r="O1029" i="80"/>
  <c r="P1029" i="80" s="1"/>
  <c r="O1027" i="80"/>
  <c r="P1027" i="80" s="1"/>
  <c r="O1026" i="80"/>
  <c r="P1026" i="80" s="1"/>
  <c r="O1024" i="80"/>
  <c r="P1024" i="80" s="1"/>
  <c r="O1023" i="80"/>
  <c r="P1023" i="80" s="1"/>
  <c r="O1022" i="80"/>
  <c r="P1022" i="80" s="1"/>
  <c r="O1021" i="80"/>
  <c r="P1021" i="80" s="1"/>
  <c r="O1020" i="80"/>
  <c r="O1019" i="80"/>
  <c r="P1019" i="80" s="1"/>
  <c r="O1018" i="80"/>
  <c r="P1018" i="80" s="1"/>
  <c r="O1017" i="80"/>
  <c r="P1017" i="80" s="1"/>
  <c r="O1016" i="80"/>
  <c r="P1016" i="80" s="1"/>
  <c r="O1015" i="80"/>
  <c r="P1015" i="80" s="1"/>
  <c r="O1014" i="80"/>
  <c r="P1014" i="80" s="1"/>
  <c r="O1013" i="80"/>
  <c r="P1013" i="80" s="1"/>
  <c r="O1012" i="80"/>
  <c r="P1012" i="80" s="1"/>
  <c r="O1011" i="80"/>
  <c r="P1011" i="80" s="1"/>
  <c r="O1010" i="80"/>
  <c r="D1008" i="80"/>
  <c r="O1007" i="80"/>
  <c r="P1007" i="80" s="1"/>
  <c r="O1006" i="80"/>
  <c r="O1008" i="80" s="1"/>
  <c r="P1008" i="80" s="1"/>
  <c r="D1004" i="80"/>
  <c r="D1003" i="80"/>
  <c r="O1002" i="80"/>
  <c r="P1002" i="80" s="1"/>
  <c r="O1001" i="80"/>
  <c r="P1001" i="80" s="1"/>
  <c r="O1000" i="80"/>
  <c r="P1000" i="80" s="1"/>
  <c r="O999" i="80"/>
  <c r="P999" i="80" s="1"/>
  <c r="O998" i="80"/>
  <c r="P998" i="80" s="1"/>
  <c r="F997" i="80"/>
  <c r="N997" i="80" s="1"/>
  <c r="O997" i="80" s="1"/>
  <c r="P997" i="80" s="1"/>
  <c r="F996" i="80"/>
  <c r="N996" i="80" s="1"/>
  <c r="O996" i="80" s="1"/>
  <c r="P996" i="80" s="1"/>
  <c r="O995" i="80"/>
  <c r="P995" i="80" s="1"/>
  <c r="F994" i="80"/>
  <c r="N994" i="80" s="1"/>
  <c r="O994" i="80" s="1"/>
  <c r="P994" i="80" s="1"/>
  <c r="F993" i="80"/>
  <c r="N993" i="80" s="1"/>
  <c r="O993" i="80" s="1"/>
  <c r="P993" i="80" s="1"/>
  <c r="O992" i="80"/>
  <c r="P992" i="80" s="1"/>
  <c r="F991" i="80"/>
  <c r="N991" i="80" s="1"/>
  <c r="O991" i="80" s="1"/>
  <c r="O990" i="80"/>
  <c r="P990" i="80" s="1"/>
  <c r="D988" i="80"/>
  <c r="D987" i="80"/>
  <c r="P986" i="80"/>
  <c r="O986" i="80"/>
  <c r="P985" i="80"/>
  <c r="O985" i="80"/>
  <c r="P984" i="80"/>
  <c r="O984" i="80"/>
  <c r="P983" i="80"/>
  <c r="O983" i="80"/>
  <c r="P982" i="80"/>
  <c r="O982" i="80"/>
  <c r="P981" i="80"/>
  <c r="O981" i="80"/>
  <c r="P980" i="80"/>
  <c r="O980" i="80"/>
  <c r="O988" i="80" s="1"/>
  <c r="P988" i="80" s="1"/>
  <c r="O979" i="80"/>
  <c r="P979" i="80" s="1"/>
  <c r="O978" i="80"/>
  <c r="P978" i="80" s="1"/>
  <c r="O977" i="80"/>
  <c r="P977" i="80" s="1"/>
  <c r="O976" i="80"/>
  <c r="P976" i="80" s="1"/>
  <c r="O975" i="80"/>
  <c r="P975" i="80" s="1"/>
  <c r="O974" i="80"/>
  <c r="P974" i="80" s="1"/>
  <c r="O973" i="80"/>
  <c r="P973" i="80" s="1"/>
  <c r="O972" i="80"/>
  <c r="D970" i="80"/>
  <c r="D969" i="80"/>
  <c r="O968" i="80"/>
  <c r="P968" i="80" s="1"/>
  <c r="O967" i="80"/>
  <c r="P967" i="80" s="1"/>
  <c r="O966" i="80"/>
  <c r="P966" i="80" s="1"/>
  <c r="O965" i="80"/>
  <c r="P965" i="80" s="1"/>
  <c r="O964" i="80"/>
  <c r="P964" i="80" s="1"/>
  <c r="O963" i="80"/>
  <c r="P963" i="80" s="1"/>
  <c r="O962" i="80"/>
  <c r="P962" i="80" s="1"/>
  <c r="O961" i="80"/>
  <c r="P961" i="80" s="1"/>
  <c r="O960" i="80"/>
  <c r="P960" i="80" s="1"/>
  <c r="O959" i="80"/>
  <c r="P959" i="80" s="1"/>
  <c r="O958" i="80"/>
  <c r="P958" i="80" s="1"/>
  <c r="O957" i="80"/>
  <c r="P957" i="80" s="1"/>
  <c r="O956" i="80"/>
  <c r="P956" i="80" s="1"/>
  <c r="O955" i="80"/>
  <c r="P955" i="80" s="1"/>
  <c r="O954" i="80"/>
  <c r="P954" i="80" s="1"/>
  <c r="O953" i="80"/>
  <c r="P953" i="80" s="1"/>
  <c r="O952" i="80"/>
  <c r="P952" i="80" s="1"/>
  <c r="O951" i="80"/>
  <c r="P951" i="80" s="1"/>
  <c r="O950" i="80"/>
  <c r="P950" i="80" s="1"/>
  <c r="O949" i="80"/>
  <c r="P949" i="80" s="1"/>
  <c r="O948" i="80"/>
  <c r="O970" i="80" s="1"/>
  <c r="P970" i="80" s="1"/>
  <c r="P946" i="80"/>
  <c r="D945" i="80"/>
  <c r="O944" i="80"/>
  <c r="P944" i="80" s="1"/>
  <c r="O943" i="80"/>
  <c r="P943" i="80" s="1"/>
  <c r="O942" i="80"/>
  <c r="P942" i="80" s="1"/>
  <c r="O940" i="80"/>
  <c r="P940" i="80" s="1"/>
  <c r="O939" i="80"/>
  <c r="P939" i="80" s="1"/>
  <c r="O938" i="80"/>
  <c r="P938" i="80" s="1"/>
  <c r="O937" i="80"/>
  <c r="P937" i="80" s="1"/>
  <c r="O935" i="80"/>
  <c r="P935" i="80" s="1"/>
  <c r="O934" i="80"/>
  <c r="P934" i="80" s="1"/>
  <c r="O933" i="80"/>
  <c r="P933" i="80" s="1"/>
  <c r="O932" i="80"/>
  <c r="P932" i="80" s="1"/>
  <c r="O930" i="80"/>
  <c r="P930" i="80" s="1"/>
  <c r="O929" i="80"/>
  <c r="P929" i="80" s="1"/>
  <c r="O928" i="80"/>
  <c r="P928" i="80" s="1"/>
  <c r="O927" i="80"/>
  <c r="P927" i="80" s="1"/>
  <c r="O925" i="80"/>
  <c r="P925" i="80" s="1"/>
  <c r="O924" i="80"/>
  <c r="O945" i="80" s="1"/>
  <c r="P945" i="80" s="1"/>
  <c r="D922" i="80"/>
  <c r="D921" i="80"/>
  <c r="O920" i="80"/>
  <c r="P920" i="80" s="1"/>
  <c r="O919" i="80"/>
  <c r="P919" i="80" s="1"/>
  <c r="O918" i="80"/>
  <c r="P918" i="80" s="1"/>
  <c r="O917" i="80"/>
  <c r="O922" i="80" s="1"/>
  <c r="P922" i="80" s="1"/>
  <c r="D915" i="80"/>
  <c r="D914" i="80"/>
  <c r="O913" i="80"/>
  <c r="O915" i="80" s="1"/>
  <c r="P915" i="80" s="1"/>
  <c r="O912" i="80"/>
  <c r="O914" i="80" s="1"/>
  <c r="P914" i="80" s="1"/>
  <c r="P910" i="80"/>
  <c r="D909" i="80"/>
  <c r="O908" i="80"/>
  <c r="P908" i="80" s="1"/>
  <c r="O907" i="80"/>
  <c r="P907" i="80" s="1"/>
  <c r="O906" i="80"/>
  <c r="P904" i="80"/>
  <c r="D903" i="80"/>
  <c r="P902" i="80"/>
  <c r="O902" i="80"/>
  <c r="P901" i="80"/>
  <c r="O901" i="80"/>
  <c r="O903" i="80" s="1"/>
  <c r="P903" i="80" s="1"/>
  <c r="D899" i="80"/>
  <c r="D898" i="80"/>
  <c r="O897" i="80"/>
  <c r="O899" i="80" s="1"/>
  <c r="P899" i="80" s="1"/>
  <c r="O896" i="80"/>
  <c r="P896" i="80" s="1"/>
  <c r="O894" i="80"/>
  <c r="P894" i="80" s="1"/>
  <c r="O893" i="80"/>
  <c r="P893" i="80" s="1"/>
  <c r="O891" i="80"/>
  <c r="P891" i="80" s="1"/>
  <c r="O890" i="80"/>
  <c r="P890" i="80" s="1"/>
  <c r="O888" i="80"/>
  <c r="P888" i="80" s="1"/>
  <c r="O887" i="80"/>
  <c r="D885" i="80"/>
  <c r="D884" i="80"/>
  <c r="P883" i="80"/>
  <c r="O883" i="80"/>
  <c r="P882" i="80"/>
  <c r="O882" i="80"/>
  <c r="P881" i="80"/>
  <c r="O881" i="80"/>
  <c r="P880" i="80"/>
  <c r="O880" i="80"/>
  <c r="P879" i="80"/>
  <c r="O879" i="80"/>
  <c r="O885" i="80" s="1"/>
  <c r="P885" i="80" s="1"/>
  <c r="P878" i="80"/>
  <c r="O878" i="80"/>
  <c r="P877" i="80"/>
  <c r="O877" i="80"/>
  <c r="P875" i="80"/>
  <c r="O875" i="80"/>
  <c r="O874" i="80"/>
  <c r="P874" i="80" s="1"/>
  <c r="O873" i="80"/>
  <c r="P873" i="80" s="1"/>
  <c r="O871" i="80"/>
  <c r="P871" i="80" s="1"/>
  <c r="O870" i="80"/>
  <c r="O884" i="80" s="1"/>
  <c r="P884" i="80" s="1"/>
  <c r="D868" i="80"/>
  <c r="D867" i="80"/>
  <c r="O866" i="80"/>
  <c r="P866" i="80" s="1"/>
  <c r="O865" i="80"/>
  <c r="P865" i="80" s="1"/>
  <c r="G864" i="80"/>
  <c r="N864" i="80" s="1"/>
  <c r="O864" i="80" s="1"/>
  <c r="P864" i="80" s="1"/>
  <c r="G862" i="80"/>
  <c r="N862" i="80" s="1"/>
  <c r="O862" i="80" s="1"/>
  <c r="P862" i="80" s="1"/>
  <c r="G861" i="80"/>
  <c r="N861" i="80" s="1"/>
  <c r="O861" i="80" s="1"/>
  <c r="P861" i="80" s="1"/>
  <c r="G860" i="80"/>
  <c r="N860" i="80" s="1"/>
  <c r="O860" i="80" s="1"/>
  <c r="P860" i="80" s="1"/>
  <c r="G859" i="80"/>
  <c r="N859" i="80" s="1"/>
  <c r="O859" i="80" s="1"/>
  <c r="P859" i="80" s="1"/>
  <c r="G858" i="80"/>
  <c r="N858" i="80" s="1"/>
  <c r="O858" i="80" s="1"/>
  <c r="P858" i="80" s="1"/>
  <c r="G856" i="80"/>
  <c r="N856" i="80" s="1"/>
  <c r="O856" i="80" s="1"/>
  <c r="P856" i="80" s="1"/>
  <c r="G855" i="80"/>
  <c r="N855" i="80" s="1"/>
  <c r="O855" i="80" s="1"/>
  <c r="P855" i="80" s="1"/>
  <c r="G854" i="80"/>
  <c r="N854" i="80" s="1"/>
  <c r="O854" i="80" s="1"/>
  <c r="P854" i="80" s="1"/>
  <c r="G853" i="80"/>
  <c r="N853" i="80" s="1"/>
  <c r="O853" i="80" s="1"/>
  <c r="P853" i="80" s="1"/>
  <c r="G851" i="80"/>
  <c r="N851" i="80" s="1"/>
  <c r="O851" i="80" s="1"/>
  <c r="P851" i="80" s="1"/>
  <c r="G849" i="80"/>
  <c r="N849" i="80" s="1"/>
  <c r="O849" i="80" s="1"/>
  <c r="G848" i="80"/>
  <c r="N848" i="80" s="1"/>
  <c r="O848" i="80" s="1"/>
  <c r="P848" i="80" s="1"/>
  <c r="G847" i="80"/>
  <c r="N847" i="80" s="1"/>
  <c r="O847" i="80" s="1"/>
  <c r="P847" i="80" s="1"/>
  <c r="G846" i="80"/>
  <c r="N846" i="80" s="1"/>
  <c r="O846" i="80" s="1"/>
  <c r="P846" i="80" s="1"/>
  <c r="G844" i="80"/>
  <c r="N844" i="80" s="1"/>
  <c r="O844" i="80" s="1"/>
  <c r="P844" i="80" s="1"/>
  <c r="G843" i="80"/>
  <c r="N843" i="80" s="1"/>
  <c r="O843" i="80" s="1"/>
  <c r="P843" i="80" s="1"/>
  <c r="G842" i="80"/>
  <c r="N842" i="80" s="1"/>
  <c r="O842" i="80" s="1"/>
  <c r="P842" i="80" s="1"/>
  <c r="G840" i="80"/>
  <c r="N840" i="80" s="1"/>
  <c r="O840" i="80" s="1"/>
  <c r="P840" i="80" s="1"/>
  <c r="G839" i="80"/>
  <c r="N839" i="80" s="1"/>
  <c r="O839" i="80" s="1"/>
  <c r="P839" i="80" s="1"/>
  <c r="G837" i="80"/>
  <c r="N837" i="80" s="1"/>
  <c r="O837" i="80" s="1"/>
  <c r="P837" i="80" s="1"/>
  <c r="G835" i="80"/>
  <c r="N835" i="80" s="1"/>
  <c r="O835" i="80" s="1"/>
  <c r="P835" i="80" s="1"/>
  <c r="G834" i="80"/>
  <c r="N834" i="80" s="1"/>
  <c r="O834" i="80" s="1"/>
  <c r="P834" i="80" s="1"/>
  <c r="G833" i="80"/>
  <c r="N833" i="80" s="1"/>
  <c r="O833" i="80" s="1"/>
  <c r="P833" i="80" s="1"/>
  <c r="G831" i="80"/>
  <c r="N831" i="80" s="1"/>
  <c r="O831" i="80" s="1"/>
  <c r="P831" i="80" s="1"/>
  <c r="G830" i="80"/>
  <c r="N830" i="80" s="1"/>
  <c r="O830" i="80" s="1"/>
  <c r="P830" i="80" s="1"/>
  <c r="G829" i="80"/>
  <c r="N829" i="80" s="1"/>
  <c r="O829" i="80" s="1"/>
  <c r="P829" i="80" s="1"/>
  <c r="G828" i="80"/>
  <c r="N828" i="80" s="1"/>
  <c r="O828" i="80" s="1"/>
  <c r="P828" i="80" s="1"/>
  <c r="G826" i="80"/>
  <c r="N826" i="80" s="1"/>
  <c r="O826" i="80" s="1"/>
  <c r="P826" i="80" s="1"/>
  <c r="G825" i="80"/>
  <c r="N825" i="80" s="1"/>
  <c r="O825" i="80" s="1"/>
  <c r="P825" i="80" s="1"/>
  <c r="G824" i="80"/>
  <c r="N824" i="80" s="1"/>
  <c r="O824" i="80" s="1"/>
  <c r="P824" i="80" s="1"/>
  <c r="G822" i="80"/>
  <c r="N822" i="80" s="1"/>
  <c r="O822" i="80" s="1"/>
  <c r="P822" i="80" s="1"/>
  <c r="G821" i="80"/>
  <c r="N821" i="80" s="1"/>
  <c r="O821" i="80" s="1"/>
  <c r="P821" i="80" s="1"/>
  <c r="G819" i="80"/>
  <c r="N819" i="80" s="1"/>
  <c r="O819" i="80" s="1"/>
  <c r="P819" i="80" s="1"/>
  <c r="G817" i="80"/>
  <c r="N817" i="80" s="1"/>
  <c r="O817" i="80" s="1"/>
  <c r="P817" i="80" s="1"/>
  <c r="G816" i="80"/>
  <c r="N816" i="80" s="1"/>
  <c r="O816" i="80" s="1"/>
  <c r="P816" i="80" s="1"/>
  <c r="L815" i="80"/>
  <c r="K815" i="80"/>
  <c r="N815" i="80" s="1"/>
  <c r="O815" i="80" s="1"/>
  <c r="G815" i="80"/>
  <c r="D813" i="80"/>
  <c r="D812" i="80"/>
  <c r="O811" i="80"/>
  <c r="P811" i="80" s="1"/>
  <c r="O810" i="80"/>
  <c r="P810" i="80" s="1"/>
  <c r="O809" i="80"/>
  <c r="P809" i="80" s="1"/>
  <c r="O808" i="80"/>
  <c r="O813" i="80" s="1"/>
  <c r="O807" i="80"/>
  <c r="P807" i="80" s="1"/>
  <c r="O805" i="80"/>
  <c r="P805" i="80" s="1"/>
  <c r="O804" i="80"/>
  <c r="P804" i="80" s="1"/>
  <c r="G803" i="80"/>
  <c r="N803" i="80" s="1"/>
  <c r="O803" i="80" s="1"/>
  <c r="P803" i="80" s="1"/>
  <c r="G802" i="80"/>
  <c r="N802" i="80" s="1"/>
  <c r="O802" i="80" s="1"/>
  <c r="P802" i="80" s="1"/>
  <c r="O800" i="80"/>
  <c r="P800" i="80" s="1"/>
  <c r="O799" i="80"/>
  <c r="P799" i="80" s="1"/>
  <c r="G798" i="80"/>
  <c r="N798" i="80" s="1"/>
  <c r="O798" i="80" s="1"/>
  <c r="P798" i="80" s="1"/>
  <c r="O796" i="80"/>
  <c r="P796" i="80" s="1"/>
  <c r="O795" i="80"/>
  <c r="P795" i="80" s="1"/>
  <c r="O794" i="80"/>
  <c r="P794" i="80" s="1"/>
  <c r="O792" i="80"/>
  <c r="P792" i="80" s="1"/>
  <c r="O791" i="80"/>
  <c r="P791" i="80" s="1"/>
  <c r="G790" i="80"/>
  <c r="N790" i="80" s="1"/>
  <c r="O790" i="80" s="1"/>
  <c r="P790" i="80" s="1"/>
  <c r="L789" i="80"/>
  <c r="G789" i="80"/>
  <c r="N789" i="80" s="1"/>
  <c r="O789" i="80" s="1"/>
  <c r="P789" i="80" s="1"/>
  <c r="O787" i="80"/>
  <c r="P787" i="80" s="1"/>
  <c r="O786" i="80"/>
  <c r="P786" i="80" s="1"/>
  <c r="G785" i="80"/>
  <c r="N785" i="80" s="1"/>
  <c r="O785" i="80" s="1"/>
  <c r="P785" i="80" s="1"/>
  <c r="L784" i="80"/>
  <c r="G784" i="80"/>
  <c r="L782" i="80"/>
  <c r="K782" i="80"/>
  <c r="D780" i="80"/>
  <c r="O779" i="80"/>
  <c r="P779" i="80" s="1"/>
  <c r="O778" i="80"/>
  <c r="P778" i="80" s="1"/>
  <c r="O777" i="80"/>
  <c r="P777" i="80" s="1"/>
  <c r="O776" i="80"/>
  <c r="O780" i="80" s="1"/>
  <c r="P780" i="80" s="1"/>
  <c r="D774" i="80"/>
  <c r="O773" i="80"/>
  <c r="P773" i="80" s="1"/>
  <c r="O772" i="80"/>
  <c r="P772" i="80" s="1"/>
  <c r="O771" i="80"/>
  <c r="P771" i="80" s="1"/>
  <c r="O770" i="80"/>
  <c r="O774" i="80" s="1"/>
  <c r="P774" i="80" s="1"/>
  <c r="P768" i="80"/>
  <c r="D767" i="80"/>
  <c r="O766" i="80"/>
  <c r="P766" i="80" s="1"/>
  <c r="O765" i="80"/>
  <c r="P765" i="80" s="1"/>
  <c r="O764" i="80"/>
  <c r="D762" i="80"/>
  <c r="D761" i="80"/>
  <c r="O760" i="80"/>
  <c r="P760" i="80" s="1"/>
  <c r="O759" i="80"/>
  <c r="P759" i="80" s="1"/>
  <c r="G758" i="80"/>
  <c r="N758" i="80" s="1"/>
  <c r="O758" i="80" s="1"/>
  <c r="O757" i="80"/>
  <c r="P757" i="80" s="1"/>
  <c r="G756" i="80"/>
  <c r="N756" i="80" s="1"/>
  <c r="O756" i="80" s="1"/>
  <c r="P756" i="80" s="1"/>
  <c r="L755" i="80"/>
  <c r="G755" i="80"/>
  <c r="N755" i="80" s="1"/>
  <c r="O755" i="80" s="1"/>
  <c r="D753" i="80"/>
  <c r="O752" i="80"/>
  <c r="P752" i="80" s="1"/>
  <c r="O751" i="80"/>
  <c r="P751" i="80" s="1"/>
  <c r="O750" i="80"/>
  <c r="O753" i="80" s="1"/>
  <c r="P753" i="80" s="1"/>
  <c r="D748" i="80"/>
  <c r="D747" i="80"/>
  <c r="O746" i="80"/>
  <c r="O748" i="80" s="1"/>
  <c r="O745" i="80"/>
  <c r="P745" i="80" s="1"/>
  <c r="O744" i="80"/>
  <c r="P744" i="80" s="1"/>
  <c r="O742" i="80"/>
  <c r="P742" i="80" s="1"/>
  <c r="O741" i="80"/>
  <c r="P741" i="80" s="1"/>
  <c r="O739" i="80"/>
  <c r="P739" i="80" s="1"/>
  <c r="O738" i="80"/>
  <c r="P738" i="80" s="1"/>
  <c r="O737" i="80"/>
  <c r="P737" i="80" s="1"/>
  <c r="O736" i="80"/>
  <c r="P736" i="80" s="1"/>
  <c r="O734" i="80"/>
  <c r="O747" i="80" s="1"/>
  <c r="D732" i="80"/>
  <c r="O731" i="80"/>
  <c r="P731" i="80" s="1"/>
  <c r="O730" i="80"/>
  <c r="P730" i="80" s="1"/>
  <c r="O729" i="80"/>
  <c r="P729" i="80" s="1"/>
  <c r="O728" i="80"/>
  <c r="D726" i="80"/>
  <c r="D725" i="80"/>
  <c r="O724" i="80"/>
  <c r="O723" i="80"/>
  <c r="P723" i="80" s="1"/>
  <c r="O722" i="80"/>
  <c r="P722" i="80" s="1"/>
  <c r="O720" i="80"/>
  <c r="P720" i="80" s="1"/>
  <c r="O719" i="80"/>
  <c r="P719" i="80" s="1"/>
  <c r="O718" i="80"/>
  <c r="P718" i="80" s="1"/>
  <c r="O717" i="80"/>
  <c r="P717" i="80" s="1"/>
  <c r="O716" i="80"/>
  <c r="P716" i="80" s="1"/>
  <c r="O715" i="80"/>
  <c r="P715" i="80" s="1"/>
  <c r="O713" i="80"/>
  <c r="O725" i="80" s="1"/>
  <c r="P711" i="80"/>
  <c r="D710" i="80"/>
  <c r="O709" i="80"/>
  <c r="P709" i="80" s="1"/>
  <c r="O708" i="80"/>
  <c r="P708" i="80" s="1"/>
  <c r="O707" i="80"/>
  <c r="D705" i="80"/>
  <c r="O704" i="80"/>
  <c r="P704" i="80" s="1"/>
  <c r="O703" i="80"/>
  <c r="P703" i="80" s="1"/>
  <c r="O701" i="80"/>
  <c r="P701" i="80" s="1"/>
  <c r="O700" i="80"/>
  <c r="P700" i="80" s="1"/>
  <c r="O698" i="80"/>
  <c r="P698" i="80" s="1"/>
  <c r="O697" i="80"/>
  <c r="P697" i="80" s="1"/>
  <c r="O695" i="80"/>
  <c r="P695" i="80" s="1"/>
  <c r="O694" i="80"/>
  <c r="P694" i="80" s="1"/>
  <c r="O692" i="80"/>
  <c r="P692" i="80" s="1"/>
  <c r="O691" i="80"/>
  <c r="P691" i="80" s="1"/>
  <c r="O690" i="80"/>
  <c r="P690" i="80" s="1"/>
  <c r="O689" i="80"/>
  <c r="D687" i="80"/>
  <c r="O686" i="80"/>
  <c r="P686" i="80" s="1"/>
  <c r="O685" i="80"/>
  <c r="O687" i="80" s="1"/>
  <c r="P687" i="80" s="1"/>
  <c r="P683" i="80"/>
  <c r="D682" i="80"/>
  <c r="O681" i="80"/>
  <c r="P681" i="80" s="1"/>
  <c r="O680" i="80"/>
  <c r="P680" i="80" s="1"/>
  <c r="G679" i="80"/>
  <c r="N679" i="80" s="1"/>
  <c r="O679" i="80" s="1"/>
  <c r="P679" i="80" s="1"/>
  <c r="L678" i="80"/>
  <c r="K678" i="80"/>
  <c r="D675" i="80"/>
  <c r="D674" i="80"/>
  <c r="J673" i="80"/>
  <c r="N673" i="80" s="1"/>
  <c r="O673" i="80" s="1"/>
  <c r="P673" i="80" s="1"/>
  <c r="O672" i="80"/>
  <c r="P672" i="80" s="1"/>
  <c r="G671" i="80"/>
  <c r="N671" i="80" s="1"/>
  <c r="O671" i="80" s="1"/>
  <c r="P671" i="80" s="1"/>
  <c r="J670" i="80"/>
  <c r="N670" i="80" s="1"/>
  <c r="O670" i="80" s="1"/>
  <c r="P670" i="80" s="1"/>
  <c r="J669" i="80"/>
  <c r="F669" i="80"/>
  <c r="J668" i="80"/>
  <c r="F668" i="80"/>
  <c r="J667" i="80"/>
  <c r="N667" i="80" s="1"/>
  <c r="O667" i="80" s="1"/>
  <c r="P667" i="80" s="1"/>
  <c r="J666" i="80"/>
  <c r="N666" i="80" s="1"/>
  <c r="O666" i="80" s="1"/>
  <c r="P666" i="80" s="1"/>
  <c r="N665" i="80"/>
  <c r="O665" i="80" s="1"/>
  <c r="P665" i="80" s="1"/>
  <c r="J665" i="80"/>
  <c r="J664" i="80"/>
  <c r="F664" i="80"/>
  <c r="J663" i="80"/>
  <c r="N663" i="80" s="1"/>
  <c r="O663" i="80" s="1"/>
  <c r="P663" i="80" s="1"/>
  <c r="L662" i="80"/>
  <c r="K662" i="80"/>
  <c r="J662" i="80"/>
  <c r="L661" i="80"/>
  <c r="N661" i="80" s="1"/>
  <c r="O661" i="80" s="1"/>
  <c r="P661" i="80" s="1"/>
  <c r="L660" i="80"/>
  <c r="K660" i="80"/>
  <c r="L659" i="80"/>
  <c r="K659" i="80"/>
  <c r="N659" i="80" s="1"/>
  <c r="O659" i="80" s="1"/>
  <c r="P659" i="80" s="1"/>
  <c r="J658" i="80"/>
  <c r="N658" i="80" s="1"/>
  <c r="O658" i="80" s="1"/>
  <c r="P658" i="80" s="1"/>
  <c r="L657" i="80"/>
  <c r="J657" i="80"/>
  <c r="F657" i="80"/>
  <c r="N657" i="80" s="1"/>
  <c r="O657" i="80" s="1"/>
  <c r="P657" i="80" s="1"/>
  <c r="O655" i="80"/>
  <c r="P655" i="80" s="1"/>
  <c r="G654" i="80"/>
  <c r="N654" i="80" s="1"/>
  <c r="O654" i="80" s="1"/>
  <c r="P654" i="80" s="1"/>
  <c r="J653" i="80"/>
  <c r="N653" i="80" s="1"/>
  <c r="O653" i="80" s="1"/>
  <c r="P653" i="80" s="1"/>
  <c r="L652" i="80"/>
  <c r="J652" i="80"/>
  <c r="H652" i="80"/>
  <c r="N652" i="80" s="1"/>
  <c r="O652" i="80" s="1"/>
  <c r="P652" i="80" s="1"/>
  <c r="L651" i="80"/>
  <c r="J651" i="80"/>
  <c r="N651" i="80" s="1"/>
  <c r="O651" i="80" s="1"/>
  <c r="P651" i="80" s="1"/>
  <c r="L650" i="80"/>
  <c r="J650" i="80"/>
  <c r="N650" i="80" s="1"/>
  <c r="O650" i="80" s="1"/>
  <c r="P650" i="80" s="1"/>
  <c r="L649" i="80"/>
  <c r="N649" i="80" s="1"/>
  <c r="O649" i="80" s="1"/>
  <c r="P649" i="80" s="1"/>
  <c r="L648" i="80"/>
  <c r="N648" i="80" s="1"/>
  <c r="O648" i="80" s="1"/>
  <c r="P648" i="80" s="1"/>
  <c r="L647" i="80"/>
  <c r="K647" i="80"/>
  <c r="N647" i="80" s="1"/>
  <c r="O647" i="80" s="1"/>
  <c r="P647" i="80" s="1"/>
  <c r="L646" i="80"/>
  <c r="K646" i="80"/>
  <c r="H646" i="80"/>
  <c r="N645" i="80"/>
  <c r="O645" i="80" s="1"/>
  <c r="P645" i="80" s="1"/>
  <c r="J645" i="80"/>
  <c r="L644" i="80"/>
  <c r="K644" i="80"/>
  <c r="J644" i="80"/>
  <c r="L643" i="80"/>
  <c r="K643" i="80"/>
  <c r="J643" i="80"/>
  <c r="H643" i="80"/>
  <c r="N643" i="80" s="1"/>
  <c r="O643" i="80" s="1"/>
  <c r="P643" i="80" s="1"/>
  <c r="L642" i="80"/>
  <c r="K642" i="80"/>
  <c r="N642" i="80" s="1"/>
  <c r="O642" i="80" s="1"/>
  <c r="P642" i="80" s="1"/>
  <c r="J641" i="80"/>
  <c r="N641" i="80" s="1"/>
  <c r="O641" i="80" s="1"/>
  <c r="P641" i="80" s="1"/>
  <c r="L640" i="80"/>
  <c r="K640" i="80"/>
  <c r="J640" i="80"/>
  <c r="H640" i="80"/>
  <c r="O638" i="80"/>
  <c r="P638" i="80" s="1"/>
  <c r="G637" i="80"/>
  <c r="N637" i="80" s="1"/>
  <c r="O637" i="80" s="1"/>
  <c r="P637" i="80" s="1"/>
  <c r="J636" i="80"/>
  <c r="N636" i="80" s="1"/>
  <c r="O636" i="80" s="1"/>
  <c r="P636" i="80" s="1"/>
  <c r="J635" i="80"/>
  <c r="N635" i="80" s="1"/>
  <c r="O635" i="80" s="1"/>
  <c r="P635" i="80" s="1"/>
  <c r="L634" i="80"/>
  <c r="K634" i="80"/>
  <c r="L633" i="80"/>
  <c r="J633" i="80"/>
  <c r="L632" i="80"/>
  <c r="K632" i="80"/>
  <c r="J632" i="80"/>
  <c r="L631" i="80"/>
  <c r="K631" i="80"/>
  <c r="H631" i="80"/>
  <c r="L630" i="80"/>
  <c r="K630" i="80"/>
  <c r="L629" i="80"/>
  <c r="K629" i="80"/>
  <c r="L628" i="80"/>
  <c r="K628" i="80"/>
  <c r="J628" i="80"/>
  <c r="L627" i="80"/>
  <c r="K627" i="80"/>
  <c r="H627" i="80"/>
  <c r="H625" i="80"/>
  <c r="N625" i="80" s="1"/>
  <c r="O625" i="80" s="1"/>
  <c r="P625" i="80" s="1"/>
  <c r="G624" i="80"/>
  <c r="N624" i="80" s="1"/>
  <c r="O624" i="80" s="1"/>
  <c r="P624" i="80" s="1"/>
  <c r="J623" i="80"/>
  <c r="N623" i="80" s="1"/>
  <c r="O623" i="80" s="1"/>
  <c r="P623" i="80" s="1"/>
  <c r="O622" i="80"/>
  <c r="P622" i="80" s="1"/>
  <c r="L621" i="80"/>
  <c r="N621" i="80" s="1"/>
  <c r="O621" i="80" s="1"/>
  <c r="P621" i="80" s="1"/>
  <c r="L620" i="80"/>
  <c r="K620" i="80"/>
  <c r="J619" i="80"/>
  <c r="N619" i="80" s="1"/>
  <c r="O619" i="80" s="1"/>
  <c r="P619" i="80" s="1"/>
  <c r="J618" i="80"/>
  <c r="N618" i="80" s="1"/>
  <c r="O618" i="80" s="1"/>
  <c r="P618" i="80" s="1"/>
  <c r="L617" i="80"/>
  <c r="J617" i="80"/>
  <c r="H617" i="80"/>
  <c r="L616" i="80"/>
  <c r="K616" i="80"/>
  <c r="L615" i="80"/>
  <c r="K615" i="80"/>
  <c r="H615" i="80"/>
  <c r="L614" i="80"/>
  <c r="K614" i="80"/>
  <c r="L613" i="80"/>
  <c r="K613" i="80"/>
  <c r="J613" i="80"/>
  <c r="H613" i="80"/>
  <c r="L612" i="80"/>
  <c r="K612" i="80"/>
  <c r="H612" i="80"/>
  <c r="O610" i="80"/>
  <c r="P610" i="80" s="1"/>
  <c r="O609" i="80"/>
  <c r="P609" i="80" s="1"/>
  <c r="O608" i="80"/>
  <c r="P608" i="80" s="1"/>
  <c r="O607" i="80"/>
  <c r="P607" i="80" s="1"/>
  <c r="O606" i="80"/>
  <c r="P606" i="80" s="1"/>
  <c r="O605" i="80"/>
  <c r="P605" i="80" s="1"/>
  <c r="O604" i="80"/>
  <c r="P604" i="80" s="1"/>
  <c r="O603" i="80"/>
  <c r="P603" i="80" s="1"/>
  <c r="O602" i="80"/>
  <c r="P602" i="80" s="1"/>
  <c r="O601" i="80"/>
  <c r="P601" i="80" s="1"/>
  <c r="J599" i="80"/>
  <c r="N599" i="80" s="1"/>
  <c r="O599" i="80" s="1"/>
  <c r="P599" i="80" s="1"/>
  <c r="J598" i="80"/>
  <c r="N598" i="80" s="1"/>
  <c r="O598" i="80" s="1"/>
  <c r="P598" i="80" s="1"/>
  <c r="J597" i="80"/>
  <c r="N597" i="80" s="1"/>
  <c r="O597" i="80" s="1"/>
  <c r="P597" i="80" s="1"/>
  <c r="J596" i="80"/>
  <c r="N596" i="80" s="1"/>
  <c r="O596" i="80" s="1"/>
  <c r="P596" i="80" s="1"/>
  <c r="J595" i="80"/>
  <c r="N595" i="80" s="1"/>
  <c r="O595" i="80" s="1"/>
  <c r="P595" i="80" s="1"/>
  <c r="J594" i="80"/>
  <c r="N594" i="80" s="1"/>
  <c r="O594" i="80" s="1"/>
  <c r="P594" i="80" s="1"/>
  <c r="J593" i="80"/>
  <c r="N593" i="80" s="1"/>
  <c r="O593" i="80" s="1"/>
  <c r="P593" i="80" s="1"/>
  <c r="J592" i="80"/>
  <c r="H592" i="80"/>
  <c r="J590" i="80"/>
  <c r="N590" i="80" s="1"/>
  <c r="O590" i="80" s="1"/>
  <c r="P590" i="80" s="1"/>
  <c r="J589" i="80"/>
  <c r="N589" i="80" s="1"/>
  <c r="O589" i="80" s="1"/>
  <c r="P589" i="80" s="1"/>
  <c r="J588" i="80"/>
  <c r="N588" i="80" s="1"/>
  <c r="O588" i="80" s="1"/>
  <c r="P588" i="80" s="1"/>
  <c r="L587" i="80"/>
  <c r="J587" i="80"/>
  <c r="O586" i="80"/>
  <c r="P586" i="80" s="1"/>
  <c r="J584" i="80"/>
  <c r="N584" i="80" s="1"/>
  <c r="O584" i="80" s="1"/>
  <c r="P584" i="80" s="1"/>
  <c r="J583" i="80"/>
  <c r="N583" i="80" s="1"/>
  <c r="O583" i="80" s="1"/>
  <c r="P583" i="80" s="1"/>
  <c r="J582" i="80"/>
  <c r="N582" i="80" s="1"/>
  <c r="O582" i="80" s="1"/>
  <c r="P582" i="80" s="1"/>
  <c r="J581" i="80"/>
  <c r="N581" i="80" s="1"/>
  <c r="O581" i="80" s="1"/>
  <c r="P581" i="80" s="1"/>
  <c r="J580" i="80"/>
  <c r="N580" i="80" s="1"/>
  <c r="O580" i="80" s="1"/>
  <c r="P580" i="80" s="1"/>
  <c r="J579" i="80"/>
  <c r="N579" i="80" s="1"/>
  <c r="O579" i="80" s="1"/>
  <c r="P579" i="80" s="1"/>
  <c r="J578" i="80"/>
  <c r="N578" i="80" s="1"/>
  <c r="O578" i="80" s="1"/>
  <c r="P578" i="80" s="1"/>
  <c r="J577" i="80"/>
  <c r="N577" i="80" s="1"/>
  <c r="O577" i="80" s="1"/>
  <c r="P577" i="80" s="1"/>
  <c r="J576" i="80"/>
  <c r="N576" i="80" s="1"/>
  <c r="O576" i="80" s="1"/>
  <c r="P576" i="80" s="1"/>
  <c r="O574" i="80"/>
  <c r="P574" i="80" s="1"/>
  <c r="J573" i="80"/>
  <c r="N573" i="80" s="1"/>
  <c r="O573" i="80" s="1"/>
  <c r="P573" i="80" s="1"/>
  <c r="J572" i="80"/>
  <c r="N572" i="80" s="1"/>
  <c r="O572" i="80" s="1"/>
  <c r="P572" i="80" s="1"/>
  <c r="O570" i="80"/>
  <c r="P570" i="80" s="1"/>
  <c r="J569" i="80"/>
  <c r="N569" i="80" s="1"/>
  <c r="O569" i="80" s="1"/>
  <c r="P569" i="80" s="1"/>
  <c r="J568" i="80"/>
  <c r="N568" i="80" s="1"/>
  <c r="O568" i="80" s="1"/>
  <c r="P568" i="80" s="1"/>
  <c r="J567" i="80"/>
  <c r="N567" i="80" s="1"/>
  <c r="O567" i="80" s="1"/>
  <c r="P567" i="80" s="1"/>
  <c r="H565" i="80"/>
  <c r="G565" i="80"/>
  <c r="H564" i="80"/>
  <c r="G564" i="80"/>
  <c r="J562" i="80"/>
  <c r="H562" i="80"/>
  <c r="J561" i="80"/>
  <c r="H561" i="80"/>
  <c r="J560" i="80"/>
  <c r="H560" i="80"/>
  <c r="J558" i="80"/>
  <c r="H558" i="80"/>
  <c r="L557" i="80"/>
  <c r="J557" i="80"/>
  <c r="L556" i="80"/>
  <c r="J556" i="80"/>
  <c r="L555" i="80"/>
  <c r="J555" i="80"/>
  <c r="H555" i="80"/>
  <c r="D552" i="80"/>
  <c r="D551" i="80"/>
  <c r="O550" i="80"/>
  <c r="P550" i="80" s="1"/>
  <c r="O549" i="80"/>
  <c r="P549" i="80" s="1"/>
  <c r="O548" i="80"/>
  <c r="P548" i="80" s="1"/>
  <c r="G547" i="80"/>
  <c r="N547" i="80" s="1"/>
  <c r="O547" i="80" s="1"/>
  <c r="P547" i="80" s="1"/>
  <c r="O546" i="80"/>
  <c r="P546" i="80" s="1"/>
  <c r="H545" i="80"/>
  <c r="G545" i="80"/>
  <c r="N545" i="80" s="1"/>
  <c r="O545" i="80" s="1"/>
  <c r="P545" i="80" s="1"/>
  <c r="H544" i="80"/>
  <c r="N544" i="80" s="1"/>
  <c r="O544" i="80" s="1"/>
  <c r="P544" i="80" s="1"/>
  <c r="O542" i="80"/>
  <c r="P542" i="80" s="1"/>
  <c r="O541" i="80"/>
  <c r="P541" i="80" s="1"/>
  <c r="H540" i="80"/>
  <c r="N540" i="80" s="1"/>
  <c r="O540" i="80" s="1"/>
  <c r="P540" i="80" s="1"/>
  <c r="L539" i="80"/>
  <c r="N539" i="80" s="1"/>
  <c r="O539" i="80" s="1"/>
  <c r="P539" i="80" s="1"/>
  <c r="L538" i="80"/>
  <c r="K538" i="80"/>
  <c r="N538" i="80" s="1"/>
  <c r="O538" i="80" s="1"/>
  <c r="P538" i="80" s="1"/>
  <c r="L537" i="80"/>
  <c r="K537" i="80"/>
  <c r="H537" i="80"/>
  <c r="L536" i="80"/>
  <c r="H536" i="80"/>
  <c r="D533" i="80"/>
  <c r="D532" i="80"/>
  <c r="P531" i="80"/>
  <c r="O531" i="80"/>
  <c r="P530" i="80"/>
  <c r="O530" i="80"/>
  <c r="P529" i="80"/>
  <c r="O529" i="80"/>
  <c r="L528" i="80"/>
  <c r="K528" i="80"/>
  <c r="D526" i="80"/>
  <c r="D525" i="80"/>
  <c r="O524" i="80"/>
  <c r="P524" i="80" s="1"/>
  <c r="O523" i="80"/>
  <c r="P523" i="80" s="1"/>
  <c r="O522" i="80"/>
  <c r="P522" i="80" s="1"/>
  <c r="O521" i="80"/>
  <c r="P521" i="80" s="1"/>
  <c r="O520" i="80"/>
  <c r="P520" i="80" s="1"/>
  <c r="L519" i="80"/>
  <c r="K519" i="80"/>
  <c r="N519" i="80" s="1"/>
  <c r="O519" i="80" s="1"/>
  <c r="P519" i="80" s="1"/>
  <c r="L518" i="80"/>
  <c r="K518" i="80"/>
  <c r="N518" i="80" s="1"/>
  <c r="O518" i="80" s="1"/>
  <c r="D516" i="80"/>
  <c r="D515" i="80"/>
  <c r="O514" i="80"/>
  <c r="P514" i="80" s="1"/>
  <c r="L513" i="80"/>
  <c r="N513" i="80" s="1"/>
  <c r="O513" i="80" s="1"/>
  <c r="P513" i="80" s="1"/>
  <c r="L512" i="80"/>
  <c r="K512" i="80"/>
  <c r="N512" i="80" s="1"/>
  <c r="O512" i="80" s="1"/>
  <c r="P512" i="80" s="1"/>
  <c r="L511" i="80"/>
  <c r="N511" i="80" s="1"/>
  <c r="O511" i="80" s="1"/>
  <c r="P511" i="80" s="1"/>
  <c r="L509" i="80"/>
  <c r="N509" i="80" s="1"/>
  <c r="O509" i="80" s="1"/>
  <c r="P509" i="80" s="1"/>
  <c r="L508" i="80"/>
  <c r="K508" i="80"/>
  <c r="N508" i="80" s="1"/>
  <c r="O508" i="80" s="1"/>
  <c r="P508" i="80" s="1"/>
  <c r="L507" i="80"/>
  <c r="K507" i="80"/>
  <c r="N507" i="80" s="1"/>
  <c r="O507" i="80" s="1"/>
  <c r="P507" i="80" s="1"/>
  <c r="L506" i="80"/>
  <c r="N506" i="80" s="1"/>
  <c r="O506" i="80" s="1"/>
  <c r="P506" i="80" s="1"/>
  <c r="P504" i="80"/>
  <c r="O504" i="80"/>
  <c r="P503" i="80"/>
  <c r="O503" i="80"/>
  <c r="P502" i="80"/>
  <c r="O502" i="80"/>
  <c r="P501" i="80"/>
  <c r="O501" i="80"/>
  <c r="N500" i="80"/>
  <c r="O500" i="80" s="1"/>
  <c r="P500" i="80" s="1"/>
  <c r="G500" i="80"/>
  <c r="N499" i="80"/>
  <c r="O499" i="80" s="1"/>
  <c r="P499" i="80" s="1"/>
  <c r="G499" i="80"/>
  <c r="P498" i="80"/>
  <c r="O498" i="80"/>
  <c r="L497" i="80"/>
  <c r="N497" i="80" s="1"/>
  <c r="O497" i="80" s="1"/>
  <c r="D495" i="80"/>
  <c r="D494" i="80"/>
  <c r="L493" i="80"/>
  <c r="N493" i="80" s="1"/>
  <c r="O493" i="80" s="1"/>
  <c r="P493" i="80" s="1"/>
  <c r="L492" i="80"/>
  <c r="K492" i="80"/>
  <c r="L491" i="80"/>
  <c r="N491" i="80" s="1"/>
  <c r="O491" i="80" s="1"/>
  <c r="P491" i="80" s="1"/>
  <c r="O489" i="80"/>
  <c r="P489" i="80" s="1"/>
  <c r="O488" i="80"/>
  <c r="P488" i="80" s="1"/>
  <c r="L487" i="80"/>
  <c r="K487" i="80"/>
  <c r="N487" i="80" s="1"/>
  <c r="O487" i="80" s="1"/>
  <c r="P487" i="80" s="1"/>
  <c r="L486" i="80"/>
  <c r="K486" i="80"/>
  <c r="N486" i="80" s="1"/>
  <c r="O486" i="80" s="1"/>
  <c r="P486" i="80" s="1"/>
  <c r="O484" i="80"/>
  <c r="P484" i="80" s="1"/>
  <c r="O483" i="80"/>
  <c r="P483" i="80" s="1"/>
  <c r="G482" i="80"/>
  <c r="N482" i="80" s="1"/>
  <c r="O482" i="80" s="1"/>
  <c r="P482" i="80" s="1"/>
  <c r="O481" i="80"/>
  <c r="P481" i="80" s="1"/>
  <c r="O480" i="80"/>
  <c r="P480" i="80" s="1"/>
  <c r="L479" i="80"/>
  <c r="N479" i="80" s="1"/>
  <c r="O479" i="80" s="1"/>
  <c r="D477" i="80"/>
  <c r="D476" i="80"/>
  <c r="L475" i="80"/>
  <c r="K475" i="80"/>
  <c r="L474" i="80"/>
  <c r="N474" i="80" s="1"/>
  <c r="O474" i="80" s="1"/>
  <c r="P474" i="80" s="1"/>
  <c r="O472" i="80"/>
  <c r="P472" i="80" s="1"/>
  <c r="L471" i="80"/>
  <c r="N471" i="80" s="1"/>
  <c r="O471" i="80" s="1"/>
  <c r="P471" i="80" s="1"/>
  <c r="L470" i="80"/>
  <c r="K470" i="80"/>
  <c r="L469" i="80"/>
  <c r="K469" i="80"/>
  <c r="L468" i="80"/>
  <c r="K468" i="80"/>
  <c r="L467" i="80"/>
  <c r="N467" i="80" s="1"/>
  <c r="O467" i="80" s="1"/>
  <c r="P467" i="80" s="1"/>
  <c r="O465" i="80"/>
  <c r="P465" i="80" s="1"/>
  <c r="O464" i="80"/>
  <c r="P464" i="80" s="1"/>
  <c r="O463" i="80"/>
  <c r="P463" i="80" s="1"/>
  <c r="G462" i="80"/>
  <c r="N462" i="80" s="1"/>
  <c r="O462" i="80" s="1"/>
  <c r="P462" i="80" s="1"/>
  <c r="O461" i="80"/>
  <c r="P461" i="80" s="1"/>
  <c r="O460" i="80"/>
  <c r="P460" i="80" s="1"/>
  <c r="O459" i="80"/>
  <c r="D457" i="80"/>
  <c r="O456" i="80"/>
  <c r="P456" i="80" s="1"/>
  <c r="N455" i="80"/>
  <c r="O455" i="80" s="1"/>
  <c r="P455" i="80" s="1"/>
  <c r="G455" i="80"/>
  <c r="P454" i="80"/>
  <c r="O454" i="80"/>
  <c r="P453" i="80"/>
  <c r="O453" i="80"/>
  <c r="D451" i="80"/>
  <c r="D450" i="80"/>
  <c r="P449" i="80"/>
  <c r="O449" i="80"/>
  <c r="O451" i="80" s="1"/>
  <c r="P451" i="80" s="1"/>
  <c r="P448" i="80"/>
  <c r="O448" i="80"/>
  <c r="P447" i="80"/>
  <c r="O447" i="80"/>
  <c r="P446" i="80"/>
  <c r="O446" i="80"/>
  <c r="N445" i="80"/>
  <c r="O445" i="80" s="1"/>
  <c r="O450" i="80" s="1"/>
  <c r="P450" i="80" s="1"/>
  <c r="L445" i="80"/>
  <c r="D443" i="80"/>
  <c r="D442" i="80"/>
  <c r="P441" i="80"/>
  <c r="O441" i="80"/>
  <c r="P440" i="80"/>
  <c r="O440" i="80"/>
  <c r="P439" i="80"/>
  <c r="G439" i="80"/>
  <c r="N439" i="80" s="1"/>
  <c r="O439" i="80" s="1"/>
  <c r="L438" i="80"/>
  <c r="G438" i="80"/>
  <c r="O437" i="80"/>
  <c r="P437" i="80" s="1"/>
  <c r="O435" i="80"/>
  <c r="P435" i="80" s="1"/>
  <c r="O434" i="80"/>
  <c r="P434" i="80" s="1"/>
  <c r="O433" i="80"/>
  <c r="P433" i="80" s="1"/>
  <c r="O432" i="80"/>
  <c r="P432" i="80" s="1"/>
  <c r="O431" i="80"/>
  <c r="P431" i="80" s="1"/>
  <c r="O430" i="80"/>
  <c r="P430" i="80" s="1"/>
  <c r="O429" i="80"/>
  <c r="P429" i="80" s="1"/>
  <c r="O428" i="80"/>
  <c r="P428" i="80" s="1"/>
  <c r="F427" i="80"/>
  <c r="N427" i="80" s="1"/>
  <c r="O427" i="80" s="1"/>
  <c r="P427" i="80" s="1"/>
  <c r="F426" i="80"/>
  <c r="N426" i="80" s="1"/>
  <c r="O426" i="80" s="1"/>
  <c r="P426" i="80" s="1"/>
  <c r="O425" i="80"/>
  <c r="P425" i="80" s="1"/>
  <c r="O424" i="80"/>
  <c r="P424" i="80" s="1"/>
  <c r="O423" i="80"/>
  <c r="P423" i="80" s="1"/>
  <c r="F422" i="80"/>
  <c r="N422" i="80" s="1"/>
  <c r="O422" i="80" s="1"/>
  <c r="P422" i="80" s="1"/>
  <c r="F421" i="80"/>
  <c r="N421" i="80" s="1"/>
  <c r="O421" i="80" s="1"/>
  <c r="D419" i="80"/>
  <c r="O418" i="80"/>
  <c r="P418" i="80" s="1"/>
  <c r="O417" i="80"/>
  <c r="P417" i="80" s="1"/>
  <c r="G416" i="80"/>
  <c r="N416" i="80" s="1"/>
  <c r="O416" i="80" s="1"/>
  <c r="D414" i="80"/>
  <c r="O413" i="80"/>
  <c r="P413" i="80" s="1"/>
  <c r="G412" i="80"/>
  <c r="N412" i="80" s="1"/>
  <c r="O412" i="80" s="1"/>
  <c r="P412" i="80" s="1"/>
  <c r="O411" i="80"/>
  <c r="P411" i="80" s="1"/>
  <c r="L410" i="80"/>
  <c r="F410" i="80"/>
  <c r="L409" i="80"/>
  <c r="F409" i="80"/>
  <c r="L408" i="80"/>
  <c r="F408" i="80"/>
  <c r="L407" i="80"/>
  <c r="K407" i="80"/>
  <c r="F407" i="80"/>
  <c r="L406" i="80"/>
  <c r="K406" i="80"/>
  <c r="F406" i="80"/>
  <c r="D404" i="80"/>
  <c r="O403" i="80"/>
  <c r="P403" i="80" s="1"/>
  <c r="F402" i="80"/>
  <c r="N402" i="80" s="1"/>
  <c r="O402" i="80" s="1"/>
  <c r="P402" i="80" s="1"/>
  <c r="L401" i="80"/>
  <c r="F401" i="80"/>
  <c r="L400" i="80"/>
  <c r="K400" i="80"/>
  <c r="L399" i="80"/>
  <c r="K399" i="80"/>
  <c r="F399" i="80"/>
  <c r="D397" i="80"/>
  <c r="O396" i="80"/>
  <c r="P396" i="80" s="1"/>
  <c r="O395" i="80"/>
  <c r="P395" i="80" s="1"/>
  <c r="F394" i="80"/>
  <c r="N394" i="80" s="1"/>
  <c r="O394" i="80" s="1"/>
  <c r="P394" i="80" s="1"/>
  <c r="O393" i="80"/>
  <c r="P393" i="80" s="1"/>
  <c r="L392" i="80"/>
  <c r="F392" i="80"/>
  <c r="L391" i="80"/>
  <c r="K391" i="80"/>
  <c r="F391" i="80"/>
  <c r="D389" i="80"/>
  <c r="O388" i="80"/>
  <c r="P388" i="80" s="1"/>
  <c r="O387" i="80"/>
  <c r="P387" i="80" s="1"/>
  <c r="G386" i="80"/>
  <c r="N386" i="80" s="1"/>
  <c r="O386" i="80" s="1"/>
  <c r="P386" i="80" s="1"/>
  <c r="O385" i="80"/>
  <c r="P385" i="80" s="1"/>
  <c r="L384" i="80"/>
  <c r="N384" i="80" s="1"/>
  <c r="O384" i="80" s="1"/>
  <c r="P384" i="80" s="1"/>
  <c r="L383" i="80"/>
  <c r="N383" i="80" s="1"/>
  <c r="O383" i="80" s="1"/>
  <c r="P383" i="80" s="1"/>
  <c r="L382" i="80"/>
  <c r="K382" i="80"/>
  <c r="L381" i="80"/>
  <c r="K381" i="80"/>
  <c r="L380" i="80"/>
  <c r="K380" i="80"/>
  <c r="L379" i="80"/>
  <c r="K379" i="80"/>
  <c r="D377" i="80"/>
  <c r="O376" i="80"/>
  <c r="P376" i="80" s="1"/>
  <c r="G375" i="80"/>
  <c r="N375" i="80" s="1"/>
  <c r="O375" i="80" s="1"/>
  <c r="P375" i="80" s="1"/>
  <c r="O374" i="80"/>
  <c r="P374" i="80" s="1"/>
  <c r="L373" i="80"/>
  <c r="N373" i="80" s="1"/>
  <c r="O373" i="80" s="1"/>
  <c r="P373" i="80" s="1"/>
  <c r="L372" i="80"/>
  <c r="K372" i="80"/>
  <c r="N372" i="80" s="1"/>
  <c r="O372" i="80" s="1"/>
  <c r="P372" i="80" s="1"/>
  <c r="L371" i="80"/>
  <c r="K371" i="80"/>
  <c r="D369" i="80"/>
  <c r="P368" i="80"/>
  <c r="O368" i="80"/>
  <c r="N367" i="80"/>
  <c r="O367" i="80" s="1"/>
  <c r="P367" i="80" s="1"/>
  <c r="G367" i="80"/>
  <c r="O366" i="80"/>
  <c r="P366" i="80" s="1"/>
  <c r="L365" i="80"/>
  <c r="K365" i="80"/>
  <c r="N365" i="80" s="1"/>
  <c r="O365" i="80" s="1"/>
  <c r="P365" i="80" s="1"/>
  <c r="L364" i="80"/>
  <c r="K364" i="80"/>
  <c r="N364" i="80" s="1"/>
  <c r="O364" i="80" s="1"/>
  <c r="P364" i="80" s="1"/>
  <c r="L363" i="80"/>
  <c r="K363" i="80"/>
  <c r="N363" i="80" s="1"/>
  <c r="O363" i="80" s="1"/>
  <c r="P363" i="80" s="1"/>
  <c r="L362" i="80"/>
  <c r="K362" i="80"/>
  <c r="N362" i="80" s="1"/>
  <c r="O362" i="80" s="1"/>
  <c r="P362" i="80" s="1"/>
  <c r="L361" i="80"/>
  <c r="K361" i="80"/>
  <c r="N361" i="80" s="1"/>
  <c r="O361" i="80" s="1"/>
  <c r="D359" i="80"/>
  <c r="P358" i="80"/>
  <c r="O358" i="80"/>
  <c r="N357" i="80"/>
  <c r="O357" i="80" s="1"/>
  <c r="P357" i="80" s="1"/>
  <c r="G357" i="80"/>
  <c r="L356" i="80"/>
  <c r="N356" i="80" s="1"/>
  <c r="O356" i="80" s="1"/>
  <c r="P356" i="80" s="1"/>
  <c r="L355" i="80"/>
  <c r="K355" i="80"/>
  <c r="N355" i="80" s="1"/>
  <c r="O355" i="80" s="1"/>
  <c r="P355" i="80" s="1"/>
  <c r="L354" i="80"/>
  <c r="K354" i="80"/>
  <c r="N354" i="80" s="1"/>
  <c r="O354" i="80" s="1"/>
  <c r="P354" i="80" s="1"/>
  <c r="L353" i="80"/>
  <c r="K353" i="80"/>
  <c r="N353" i="80" s="1"/>
  <c r="O353" i="80" s="1"/>
  <c r="D351" i="80"/>
  <c r="P350" i="80"/>
  <c r="O350" i="80"/>
  <c r="L349" i="80"/>
  <c r="K349" i="80"/>
  <c r="L348" i="80"/>
  <c r="K348" i="80"/>
  <c r="D346" i="80"/>
  <c r="O345" i="80"/>
  <c r="P345" i="80" s="1"/>
  <c r="G344" i="80"/>
  <c r="N344" i="80" s="1"/>
  <c r="O344" i="80" s="1"/>
  <c r="P344" i="80" s="1"/>
  <c r="L343" i="80"/>
  <c r="K343" i="80"/>
  <c r="N343" i="80" s="1"/>
  <c r="O343" i="80" s="1"/>
  <c r="P343" i="80" s="1"/>
  <c r="L342" i="80"/>
  <c r="K342" i="80"/>
  <c r="N342" i="80" s="1"/>
  <c r="O342" i="80" s="1"/>
  <c r="P342" i="80" s="1"/>
  <c r="L341" i="80"/>
  <c r="K341" i="80"/>
  <c r="N341" i="80" s="1"/>
  <c r="O341" i="80" s="1"/>
  <c r="P341" i="80" s="1"/>
  <c r="L340" i="80"/>
  <c r="K340" i="80"/>
  <c r="D338" i="80"/>
  <c r="O337" i="80"/>
  <c r="P337" i="80" s="1"/>
  <c r="O336" i="80"/>
  <c r="P336" i="80" s="1"/>
  <c r="G335" i="80"/>
  <c r="N335" i="80" s="1"/>
  <c r="O335" i="80" s="1"/>
  <c r="P335" i="80" s="1"/>
  <c r="L334" i="80"/>
  <c r="N334" i="80" s="1"/>
  <c r="O334" i="80" s="1"/>
  <c r="P334" i="80" s="1"/>
  <c r="L333" i="80"/>
  <c r="K333" i="80"/>
  <c r="L332" i="80"/>
  <c r="N332" i="80" s="1"/>
  <c r="O332" i="80" s="1"/>
  <c r="K332" i="80"/>
  <c r="D330" i="80"/>
  <c r="O329" i="80"/>
  <c r="P329" i="80" s="1"/>
  <c r="G328" i="80"/>
  <c r="N328" i="80" s="1"/>
  <c r="O328" i="80" s="1"/>
  <c r="P328" i="80" s="1"/>
  <c r="O327" i="80"/>
  <c r="P327" i="80" s="1"/>
  <c r="L326" i="80"/>
  <c r="K326" i="80"/>
  <c r="L325" i="80"/>
  <c r="K325" i="80"/>
  <c r="L324" i="80"/>
  <c r="K324" i="80"/>
  <c r="D322" i="80"/>
  <c r="O321" i="80"/>
  <c r="P321" i="80" s="1"/>
  <c r="O320" i="80"/>
  <c r="P320" i="80" s="1"/>
  <c r="O319" i="80"/>
  <c r="P319" i="80" s="1"/>
  <c r="G318" i="80"/>
  <c r="N318" i="80" s="1"/>
  <c r="O318" i="80" s="1"/>
  <c r="P318" i="80" s="1"/>
  <c r="O317" i="80"/>
  <c r="P317" i="80" s="1"/>
  <c r="L316" i="80"/>
  <c r="K316" i="80"/>
  <c r="L315" i="80"/>
  <c r="K315" i="80"/>
  <c r="L314" i="80"/>
  <c r="K314" i="80"/>
  <c r="L313" i="80"/>
  <c r="K313" i="80"/>
  <c r="L312" i="80"/>
  <c r="K312" i="80"/>
  <c r="D310" i="80"/>
  <c r="O309" i="80"/>
  <c r="P309" i="80" s="1"/>
  <c r="L308" i="80"/>
  <c r="K308" i="80"/>
  <c r="L307" i="80"/>
  <c r="K307" i="80"/>
  <c r="D305" i="80"/>
  <c r="O304" i="80"/>
  <c r="P304" i="80" s="1"/>
  <c r="O303" i="80"/>
  <c r="P303" i="80" s="1"/>
  <c r="G302" i="80"/>
  <c r="N302" i="80" s="1"/>
  <c r="O302" i="80" s="1"/>
  <c r="P302" i="80" s="1"/>
  <c r="O301" i="80"/>
  <c r="P301" i="80" s="1"/>
  <c r="L300" i="80"/>
  <c r="K300" i="80"/>
  <c r="L299" i="80"/>
  <c r="K299" i="80"/>
  <c r="L298" i="80"/>
  <c r="K298" i="80"/>
  <c r="L297" i="80"/>
  <c r="K297" i="80"/>
  <c r="F297" i="80"/>
  <c r="L296" i="80"/>
  <c r="K296" i="80"/>
  <c r="L295" i="80"/>
  <c r="K295" i="80"/>
  <c r="D293" i="80"/>
  <c r="O292" i="80"/>
  <c r="P292" i="80" s="1"/>
  <c r="G291" i="80"/>
  <c r="N291" i="80" s="1"/>
  <c r="O291" i="80" s="1"/>
  <c r="P291" i="80" s="1"/>
  <c r="O290" i="80"/>
  <c r="P290" i="80" s="1"/>
  <c r="L289" i="80"/>
  <c r="N289" i="80" s="1"/>
  <c r="O289" i="80" s="1"/>
  <c r="P289" i="80" s="1"/>
  <c r="L288" i="80"/>
  <c r="N288" i="80" s="1"/>
  <c r="O288" i="80" s="1"/>
  <c r="P288" i="80" s="1"/>
  <c r="L287" i="80"/>
  <c r="K287" i="80"/>
  <c r="L286" i="80"/>
  <c r="N286" i="80" s="1"/>
  <c r="O286" i="80" s="1"/>
  <c r="P286" i="80" s="1"/>
  <c r="L285" i="80"/>
  <c r="K285" i="80"/>
  <c r="L284" i="80"/>
  <c r="K284" i="80"/>
  <c r="D282" i="80"/>
  <c r="O281" i="80"/>
  <c r="P281" i="80" s="1"/>
  <c r="O280" i="80"/>
  <c r="P280" i="80" s="1"/>
  <c r="G279" i="80"/>
  <c r="N279" i="80" s="1"/>
  <c r="O279" i="80" s="1"/>
  <c r="P279" i="80" s="1"/>
  <c r="O278" i="80"/>
  <c r="P278" i="80" s="1"/>
  <c r="L277" i="80"/>
  <c r="N277" i="80" s="1"/>
  <c r="O277" i="80" s="1"/>
  <c r="P277" i="80" s="1"/>
  <c r="L276" i="80"/>
  <c r="K276" i="80"/>
  <c r="L275" i="80"/>
  <c r="K275" i="80"/>
  <c r="F275" i="80"/>
  <c r="L274" i="80"/>
  <c r="K274" i="80"/>
  <c r="F274" i="80"/>
  <c r="L273" i="80"/>
  <c r="K273" i="80"/>
  <c r="L272" i="80"/>
  <c r="K272" i="80"/>
  <c r="F272" i="80"/>
  <c r="D270" i="80"/>
  <c r="O269" i="80"/>
  <c r="P269" i="80" s="1"/>
  <c r="G268" i="80"/>
  <c r="N268" i="80" s="1"/>
  <c r="O268" i="80" s="1"/>
  <c r="P268" i="80" s="1"/>
  <c r="O267" i="80"/>
  <c r="P267" i="80" s="1"/>
  <c r="L266" i="80"/>
  <c r="N266" i="80" s="1"/>
  <c r="O266" i="80" s="1"/>
  <c r="P266" i="80" s="1"/>
  <c r="L265" i="80"/>
  <c r="N265" i="80" s="1"/>
  <c r="O265" i="80" s="1"/>
  <c r="P265" i="80" s="1"/>
  <c r="L264" i="80"/>
  <c r="K264" i="80"/>
  <c r="L263" i="80"/>
  <c r="K263" i="80"/>
  <c r="L262" i="80"/>
  <c r="K262" i="80"/>
  <c r="L261" i="80"/>
  <c r="K261" i="80"/>
  <c r="F261" i="80"/>
  <c r="L260" i="80"/>
  <c r="K260" i="80"/>
  <c r="D258" i="80"/>
  <c r="O257" i="80"/>
  <c r="P257" i="80" s="1"/>
  <c r="O256" i="80"/>
  <c r="P256" i="80" s="1"/>
  <c r="G255" i="80"/>
  <c r="N255" i="80" s="1"/>
  <c r="O255" i="80" s="1"/>
  <c r="P255" i="80" s="1"/>
  <c r="O254" i="80"/>
  <c r="P254" i="80" s="1"/>
  <c r="L253" i="80"/>
  <c r="K253" i="80"/>
  <c r="L252" i="80"/>
  <c r="K252" i="80"/>
  <c r="D250" i="80"/>
  <c r="O249" i="80"/>
  <c r="P249" i="80" s="1"/>
  <c r="G248" i="80"/>
  <c r="N248" i="80" s="1"/>
  <c r="O248" i="80" s="1"/>
  <c r="P248" i="80" s="1"/>
  <c r="O247" i="80"/>
  <c r="P247" i="80" s="1"/>
  <c r="O246" i="80"/>
  <c r="P246" i="80" s="1"/>
  <c r="L245" i="80"/>
  <c r="N245" i="80" s="1"/>
  <c r="O245" i="80" s="1"/>
  <c r="P245" i="80" s="1"/>
  <c r="L244" i="80"/>
  <c r="K244" i="80"/>
  <c r="L243" i="80"/>
  <c r="K243" i="80"/>
  <c r="L242" i="80"/>
  <c r="K242" i="80"/>
  <c r="L241" i="80"/>
  <c r="K241" i="80"/>
  <c r="D239" i="80"/>
  <c r="O238" i="80"/>
  <c r="P238" i="80" s="1"/>
  <c r="O237" i="80"/>
  <c r="P237" i="80" s="1"/>
  <c r="G236" i="80"/>
  <c r="N236" i="80" s="1"/>
  <c r="O236" i="80" s="1"/>
  <c r="P236" i="80" s="1"/>
  <c r="O235" i="80"/>
  <c r="P235" i="80" s="1"/>
  <c r="L234" i="80"/>
  <c r="N234" i="80" s="1"/>
  <c r="O234" i="80" s="1"/>
  <c r="P234" i="80" s="1"/>
  <c r="L233" i="80"/>
  <c r="N233" i="80" s="1"/>
  <c r="O233" i="80" s="1"/>
  <c r="P233" i="80" s="1"/>
  <c r="L232" i="80"/>
  <c r="K232" i="80"/>
  <c r="L231" i="80"/>
  <c r="K231" i="80"/>
  <c r="L230" i="80"/>
  <c r="K230" i="80"/>
  <c r="D228" i="80"/>
  <c r="O227" i="80"/>
  <c r="P227" i="80" s="1"/>
  <c r="O226" i="80"/>
  <c r="P226" i="80" s="1"/>
  <c r="G225" i="80"/>
  <c r="N225" i="80" s="1"/>
  <c r="O225" i="80" s="1"/>
  <c r="P225" i="80" s="1"/>
  <c r="O224" i="80"/>
  <c r="P224" i="80" s="1"/>
  <c r="L223" i="80"/>
  <c r="N223" i="80" s="1"/>
  <c r="O223" i="80" s="1"/>
  <c r="P223" i="80" s="1"/>
  <c r="L222" i="80"/>
  <c r="N222" i="80" s="1"/>
  <c r="O222" i="80" s="1"/>
  <c r="P222" i="80" s="1"/>
  <c r="L221" i="80"/>
  <c r="K221" i="80"/>
  <c r="L220" i="80"/>
  <c r="K220" i="80"/>
  <c r="L219" i="80"/>
  <c r="K219" i="80"/>
  <c r="L218" i="80"/>
  <c r="K218" i="80"/>
  <c r="F218" i="80"/>
  <c r="L217" i="80"/>
  <c r="K217" i="80"/>
  <c r="F217" i="80"/>
  <c r="D215" i="80"/>
  <c r="O214" i="80"/>
  <c r="P214" i="80" s="1"/>
  <c r="G213" i="80"/>
  <c r="N213" i="80" s="1"/>
  <c r="O213" i="80" s="1"/>
  <c r="P213" i="80" s="1"/>
  <c r="O212" i="80"/>
  <c r="P212" i="80" s="1"/>
  <c r="L211" i="80"/>
  <c r="N211" i="80" s="1"/>
  <c r="O211" i="80" s="1"/>
  <c r="P211" i="80" s="1"/>
  <c r="L210" i="80"/>
  <c r="N210" i="80" s="1"/>
  <c r="O210" i="80" s="1"/>
  <c r="P210" i="80" s="1"/>
  <c r="L209" i="80"/>
  <c r="N209" i="80" s="1"/>
  <c r="O209" i="80" s="1"/>
  <c r="P209" i="80" s="1"/>
  <c r="L208" i="80"/>
  <c r="K208" i="80"/>
  <c r="L207" i="80"/>
  <c r="K207" i="80"/>
  <c r="L206" i="80"/>
  <c r="K206" i="80"/>
  <c r="L205" i="80"/>
  <c r="K205" i="80"/>
  <c r="D203" i="80"/>
  <c r="O202" i="80"/>
  <c r="P202" i="80" s="1"/>
  <c r="O201" i="80"/>
  <c r="P201" i="80" s="1"/>
  <c r="O200" i="80"/>
  <c r="P200" i="80" s="1"/>
  <c r="G199" i="80"/>
  <c r="N199" i="80" s="1"/>
  <c r="O199" i="80" s="1"/>
  <c r="P199" i="80" s="1"/>
  <c r="L198" i="80"/>
  <c r="K198" i="80"/>
  <c r="L197" i="80"/>
  <c r="N197" i="80" s="1"/>
  <c r="O197" i="80" s="1"/>
  <c r="P197" i="80" s="1"/>
  <c r="L196" i="80"/>
  <c r="K196" i="80"/>
  <c r="D194" i="80"/>
  <c r="O193" i="80"/>
  <c r="P193" i="80" s="1"/>
  <c r="G192" i="80"/>
  <c r="N192" i="80" s="1"/>
  <c r="O192" i="80" s="1"/>
  <c r="P192" i="80" s="1"/>
  <c r="L191" i="80"/>
  <c r="K191" i="80"/>
  <c r="L190" i="80"/>
  <c r="K190" i="80"/>
  <c r="F190" i="80"/>
  <c r="L189" i="80"/>
  <c r="K189" i="80"/>
  <c r="L188" i="80"/>
  <c r="K188" i="80"/>
  <c r="D186" i="80"/>
  <c r="O185" i="80"/>
  <c r="P185" i="80" s="1"/>
  <c r="G184" i="80"/>
  <c r="N184" i="80" s="1"/>
  <c r="O184" i="80" s="1"/>
  <c r="P184" i="80" s="1"/>
  <c r="O183" i="80"/>
  <c r="P183" i="80" s="1"/>
  <c r="L182" i="80"/>
  <c r="N182" i="80" s="1"/>
  <c r="O182" i="80" s="1"/>
  <c r="P182" i="80" s="1"/>
  <c r="L181" i="80"/>
  <c r="K181" i="80"/>
  <c r="L180" i="80"/>
  <c r="K180" i="80"/>
  <c r="L179" i="80"/>
  <c r="K179" i="80"/>
  <c r="N179" i="80" s="1"/>
  <c r="O179" i="80" s="1"/>
  <c r="P179" i="80" s="1"/>
  <c r="L178" i="80"/>
  <c r="K178" i="80"/>
  <c r="N178" i="80" s="1"/>
  <c r="O178" i="80" s="1"/>
  <c r="P178" i="80" s="1"/>
  <c r="L177" i="80"/>
  <c r="K177" i="80"/>
  <c r="N177" i="80" s="1"/>
  <c r="O177" i="80" s="1"/>
  <c r="D175" i="80"/>
  <c r="O174" i="80"/>
  <c r="P174" i="80" s="1"/>
  <c r="O173" i="80"/>
  <c r="P173" i="80" s="1"/>
  <c r="G172" i="80"/>
  <c r="N172" i="80" s="1"/>
  <c r="O172" i="80" s="1"/>
  <c r="P172" i="80" s="1"/>
  <c r="O171" i="80"/>
  <c r="P171" i="80" s="1"/>
  <c r="L170" i="80"/>
  <c r="N170" i="80" s="1"/>
  <c r="O170" i="80" s="1"/>
  <c r="P170" i="80" s="1"/>
  <c r="L169" i="80"/>
  <c r="N169" i="80" s="1"/>
  <c r="O169" i="80" s="1"/>
  <c r="P169" i="80" s="1"/>
  <c r="L168" i="80"/>
  <c r="K168" i="80"/>
  <c r="L167" i="80"/>
  <c r="K167" i="80"/>
  <c r="L166" i="80"/>
  <c r="K166" i="80"/>
  <c r="D164" i="80"/>
  <c r="O163" i="80"/>
  <c r="P163" i="80" s="1"/>
  <c r="G162" i="80"/>
  <c r="N162" i="80" s="1"/>
  <c r="O162" i="80" s="1"/>
  <c r="P162" i="80" s="1"/>
  <c r="L161" i="80"/>
  <c r="N161" i="80" s="1"/>
  <c r="O161" i="80" s="1"/>
  <c r="P161" i="80" s="1"/>
  <c r="L160" i="80"/>
  <c r="K160" i="80"/>
  <c r="L159" i="80"/>
  <c r="K159" i="80"/>
  <c r="L158" i="80"/>
  <c r="K158" i="80"/>
  <c r="D156" i="80"/>
  <c r="O155" i="80"/>
  <c r="P155" i="80" s="1"/>
  <c r="G154" i="80"/>
  <c r="N154" i="80" s="1"/>
  <c r="O154" i="80" s="1"/>
  <c r="P154" i="80" s="1"/>
  <c r="L153" i="80"/>
  <c r="N153" i="80" s="1"/>
  <c r="O153" i="80" s="1"/>
  <c r="P153" i="80" s="1"/>
  <c r="L152" i="80"/>
  <c r="N152" i="80" s="1"/>
  <c r="O152" i="80" s="1"/>
  <c r="P152" i="80" s="1"/>
  <c r="L151" i="80"/>
  <c r="K151" i="80"/>
  <c r="N151" i="80" s="1"/>
  <c r="O151" i="80" s="1"/>
  <c r="P151" i="80" s="1"/>
  <c r="L150" i="80"/>
  <c r="K150" i="80"/>
  <c r="N150" i="80" s="1"/>
  <c r="O150" i="80" s="1"/>
  <c r="P150" i="80" s="1"/>
  <c r="L149" i="80"/>
  <c r="K149" i="80"/>
  <c r="D147" i="80"/>
  <c r="O146" i="80"/>
  <c r="P146" i="80" s="1"/>
  <c r="O145" i="80"/>
  <c r="P145" i="80" s="1"/>
  <c r="G144" i="80"/>
  <c r="N144" i="80" s="1"/>
  <c r="O144" i="80" s="1"/>
  <c r="P144" i="80" s="1"/>
  <c r="O143" i="80"/>
  <c r="P143" i="80" s="1"/>
  <c r="L142" i="80"/>
  <c r="K142" i="80"/>
  <c r="L141" i="80"/>
  <c r="K141" i="80"/>
  <c r="D139" i="80"/>
  <c r="O138" i="80"/>
  <c r="P138" i="80" s="1"/>
  <c r="O137" i="80"/>
  <c r="P137" i="80" s="1"/>
  <c r="G136" i="80"/>
  <c r="N136" i="80" s="1"/>
  <c r="O136" i="80" s="1"/>
  <c r="D134" i="80"/>
  <c r="O133" i="80"/>
  <c r="P133" i="80" s="1"/>
  <c r="G132" i="80"/>
  <c r="N132" i="80" s="1"/>
  <c r="O132" i="80" s="1"/>
  <c r="P132" i="80" s="1"/>
  <c r="O131" i="80"/>
  <c r="P131" i="80" s="1"/>
  <c r="L130" i="80"/>
  <c r="K130" i="80"/>
  <c r="L129" i="80"/>
  <c r="K129" i="80"/>
  <c r="L128" i="80"/>
  <c r="K128" i="80"/>
  <c r="N128" i="80" s="1"/>
  <c r="O128" i="80" s="1"/>
  <c r="P128" i="80" s="1"/>
  <c r="L127" i="80"/>
  <c r="K127" i="80"/>
  <c r="N127" i="80" s="1"/>
  <c r="O127" i="80" s="1"/>
  <c r="P127" i="80" s="1"/>
  <c r="L126" i="80"/>
  <c r="K126" i="80"/>
  <c r="N126" i="80" s="1"/>
  <c r="O126" i="80" s="1"/>
  <c r="D124" i="80"/>
  <c r="P123" i="80"/>
  <c r="O123" i="80"/>
  <c r="N122" i="80"/>
  <c r="O122" i="80" s="1"/>
  <c r="P122" i="80" s="1"/>
  <c r="G122" i="80"/>
  <c r="O121" i="80"/>
  <c r="P121" i="80" s="1"/>
  <c r="L120" i="80"/>
  <c r="N120" i="80" s="1"/>
  <c r="O120" i="80" s="1"/>
  <c r="P120" i="80" s="1"/>
  <c r="L119" i="80"/>
  <c r="N119" i="80" s="1"/>
  <c r="O119" i="80" s="1"/>
  <c r="P119" i="80" s="1"/>
  <c r="L118" i="80"/>
  <c r="K118" i="80"/>
  <c r="N118" i="80" s="1"/>
  <c r="O118" i="80" s="1"/>
  <c r="P118" i="80" s="1"/>
  <c r="L117" i="80"/>
  <c r="F117" i="80"/>
  <c r="N117" i="80" s="1"/>
  <c r="O117" i="80" s="1"/>
  <c r="P117" i="80" s="1"/>
  <c r="L116" i="80"/>
  <c r="K116" i="80"/>
  <c r="N116" i="80" s="1"/>
  <c r="O116" i="80" s="1"/>
  <c r="P116" i="80" s="1"/>
  <c r="L115" i="80"/>
  <c r="K115" i="80"/>
  <c r="N115" i="80" s="1"/>
  <c r="O115" i="80" s="1"/>
  <c r="P115" i="80" s="1"/>
  <c r="L114" i="80"/>
  <c r="K114" i="80"/>
  <c r="N114" i="80" s="1"/>
  <c r="O114" i="80" s="1"/>
  <c r="P114" i="80" s="1"/>
  <c r="L113" i="80"/>
  <c r="K113" i="80"/>
  <c r="F113" i="80"/>
  <c r="L112" i="80"/>
  <c r="K112" i="80"/>
  <c r="L111" i="80"/>
  <c r="K111" i="80"/>
  <c r="F111" i="80"/>
  <c r="L110" i="80"/>
  <c r="K110" i="80"/>
  <c r="D108" i="80"/>
  <c r="O107" i="80"/>
  <c r="P107" i="80" s="1"/>
  <c r="G106" i="80"/>
  <c r="N106" i="80" s="1"/>
  <c r="O106" i="80" s="1"/>
  <c r="P106" i="80" s="1"/>
  <c r="L105" i="80"/>
  <c r="N105" i="80" s="1"/>
  <c r="O105" i="80" s="1"/>
  <c r="P105" i="80" s="1"/>
  <c r="L104" i="80"/>
  <c r="K104" i="80"/>
  <c r="N104" i="80" s="1"/>
  <c r="O104" i="80" s="1"/>
  <c r="P104" i="80" s="1"/>
  <c r="L103" i="80"/>
  <c r="K103" i="80"/>
  <c r="N103" i="80" s="1"/>
  <c r="O103" i="80" s="1"/>
  <c r="P103" i="80" s="1"/>
  <c r="L102" i="80"/>
  <c r="K102" i="80"/>
  <c r="N102" i="80" s="1"/>
  <c r="O102" i="80" s="1"/>
  <c r="P102" i="80" s="1"/>
  <c r="L101" i="80"/>
  <c r="K101" i="80"/>
  <c r="N101" i="80" s="1"/>
  <c r="O101" i="80" s="1"/>
  <c r="P101" i="80" s="1"/>
  <c r="F101" i="80"/>
  <c r="L100" i="80"/>
  <c r="K100" i="80"/>
  <c r="D98" i="80"/>
  <c r="O97" i="80"/>
  <c r="P97" i="80" s="1"/>
  <c r="G96" i="80"/>
  <c r="N96" i="80" s="1"/>
  <c r="O96" i="80" s="1"/>
  <c r="P96" i="80" s="1"/>
  <c r="O95" i="80"/>
  <c r="P95" i="80" s="1"/>
  <c r="L94" i="80"/>
  <c r="N94" i="80" s="1"/>
  <c r="O94" i="80" s="1"/>
  <c r="P94" i="80" s="1"/>
  <c r="L93" i="80"/>
  <c r="N93" i="80" s="1"/>
  <c r="O93" i="80" s="1"/>
  <c r="P93" i="80" s="1"/>
  <c r="L92" i="80"/>
  <c r="K92" i="80"/>
  <c r="L91" i="80"/>
  <c r="K91" i="80"/>
  <c r="F91" i="80"/>
  <c r="L90" i="80"/>
  <c r="K90" i="80"/>
  <c r="L89" i="80"/>
  <c r="K89" i="80"/>
  <c r="N89" i="80" s="1"/>
  <c r="O89" i="80" s="1"/>
  <c r="P89" i="80" s="1"/>
  <c r="L88" i="80"/>
  <c r="K88" i="80"/>
  <c r="N88" i="80" s="1"/>
  <c r="O88" i="80" s="1"/>
  <c r="P88" i="80" s="1"/>
  <c r="L87" i="80"/>
  <c r="K87" i="80"/>
  <c r="N87" i="80" s="1"/>
  <c r="O87" i="80" s="1"/>
  <c r="P87" i="80" s="1"/>
  <c r="F87" i="80"/>
  <c r="L86" i="80"/>
  <c r="K86" i="80"/>
  <c r="L85" i="80"/>
  <c r="K85" i="80"/>
  <c r="D83" i="80"/>
  <c r="O82" i="80"/>
  <c r="P82" i="80" s="1"/>
  <c r="G81" i="80"/>
  <c r="N81" i="80" s="1"/>
  <c r="O81" i="80" s="1"/>
  <c r="P81" i="80" s="1"/>
  <c r="L80" i="80"/>
  <c r="N80" i="80" s="1"/>
  <c r="O80" i="80" s="1"/>
  <c r="P80" i="80" s="1"/>
  <c r="L79" i="80"/>
  <c r="N79" i="80" s="1"/>
  <c r="O79" i="80" s="1"/>
  <c r="P79" i="80" s="1"/>
  <c r="L78" i="80"/>
  <c r="K78" i="80"/>
  <c r="N78" i="80" s="1"/>
  <c r="O78" i="80" s="1"/>
  <c r="P78" i="80" s="1"/>
  <c r="L77" i="80"/>
  <c r="K77" i="80"/>
  <c r="N77" i="80" s="1"/>
  <c r="O77" i="80" s="1"/>
  <c r="P77" i="80" s="1"/>
  <c r="L76" i="80"/>
  <c r="K76" i="80"/>
  <c r="N76" i="80" s="1"/>
  <c r="O76" i="80" s="1"/>
  <c r="P76" i="80" s="1"/>
  <c r="L75" i="80"/>
  <c r="K75" i="80"/>
  <c r="N75" i="80" s="1"/>
  <c r="O75" i="80" s="1"/>
  <c r="P75" i="80" s="1"/>
  <c r="L74" i="80"/>
  <c r="K74" i="80"/>
  <c r="N74" i="80" s="1"/>
  <c r="O74" i="80" s="1"/>
  <c r="P74" i="80" s="1"/>
  <c r="L73" i="80"/>
  <c r="K73" i="80"/>
  <c r="D71" i="80"/>
  <c r="P70" i="80"/>
  <c r="O70" i="80"/>
  <c r="P69" i="80"/>
  <c r="O69" i="80"/>
  <c r="P68" i="80"/>
  <c r="O68" i="80"/>
  <c r="N67" i="80"/>
  <c r="O67" i="80" s="1"/>
  <c r="P67" i="80" s="1"/>
  <c r="G67" i="80"/>
  <c r="O66" i="80"/>
  <c r="P66" i="80" s="1"/>
  <c r="L65" i="80"/>
  <c r="N65" i="80" s="1"/>
  <c r="O65" i="80" s="1"/>
  <c r="P65" i="80" s="1"/>
  <c r="L64" i="80"/>
  <c r="N64" i="80" s="1"/>
  <c r="O64" i="80" s="1"/>
  <c r="P64" i="80" s="1"/>
  <c r="L63" i="80"/>
  <c r="N63" i="80" s="1"/>
  <c r="O63" i="80" s="1"/>
  <c r="P63" i="80" s="1"/>
  <c r="L62" i="80"/>
  <c r="K62" i="80"/>
  <c r="L61" i="80"/>
  <c r="K61" i="80"/>
  <c r="L60" i="80"/>
  <c r="K60" i="80"/>
  <c r="L59" i="80"/>
  <c r="K59" i="80"/>
  <c r="L58" i="80"/>
  <c r="N58" i="80" s="1"/>
  <c r="O58" i="80" s="1"/>
  <c r="K58" i="80"/>
  <c r="D56" i="80"/>
  <c r="O55" i="80"/>
  <c r="P55" i="80" s="1"/>
  <c r="G54" i="80"/>
  <c r="N54" i="80" s="1"/>
  <c r="O54" i="80" s="1"/>
  <c r="P54" i="80" s="1"/>
  <c r="O53" i="80"/>
  <c r="P53" i="80" s="1"/>
  <c r="O52" i="80"/>
  <c r="P52" i="80" s="1"/>
  <c r="L51" i="80"/>
  <c r="N51" i="80" s="1"/>
  <c r="O51" i="80" s="1"/>
  <c r="P51" i="80" s="1"/>
  <c r="L50" i="80"/>
  <c r="K50" i="80"/>
  <c r="F50" i="80"/>
  <c r="L49" i="80"/>
  <c r="K49" i="80"/>
  <c r="L48" i="80"/>
  <c r="K48" i="80"/>
  <c r="N48" i="80" s="1"/>
  <c r="O48" i="80" s="1"/>
  <c r="P48" i="80" s="1"/>
  <c r="L47" i="80"/>
  <c r="K47" i="80"/>
  <c r="N47" i="80" s="1"/>
  <c r="O47" i="80" s="1"/>
  <c r="P47" i="80" s="1"/>
  <c r="L46" i="80"/>
  <c r="K46" i="80"/>
  <c r="F46" i="80"/>
  <c r="L45" i="80"/>
  <c r="K45" i="80"/>
  <c r="F45" i="80"/>
  <c r="D43" i="80"/>
  <c r="D42" i="80"/>
  <c r="G41" i="80"/>
  <c r="N41" i="80" s="1"/>
  <c r="O41" i="80" s="1"/>
  <c r="G40" i="80"/>
  <c r="N40" i="80" s="1"/>
  <c r="O40" i="80" s="1"/>
  <c r="P40" i="80" s="1"/>
  <c r="O39" i="80"/>
  <c r="P39" i="80" s="1"/>
  <c r="O38" i="80"/>
  <c r="P38" i="80" s="1"/>
  <c r="O37" i="80"/>
  <c r="P37" i="80" s="1"/>
  <c r="L36" i="80"/>
  <c r="K36" i="80"/>
  <c r="L35" i="80"/>
  <c r="K35" i="80"/>
  <c r="D33" i="80"/>
  <c r="D1100" i="80" s="1"/>
  <c r="D32" i="80"/>
  <c r="L31" i="80"/>
  <c r="K31" i="80"/>
  <c r="H31" i="80"/>
  <c r="F31" i="80"/>
  <c r="N30" i="80"/>
  <c r="O30" i="80" s="1"/>
  <c r="P30" i="80" s="1"/>
  <c r="L30" i="80"/>
  <c r="P29" i="80"/>
  <c r="O29" i="80"/>
  <c r="P28" i="80"/>
  <c r="O28" i="80"/>
  <c r="P27" i="80"/>
  <c r="P33" i="80" s="1"/>
  <c r="O27" i="80"/>
  <c r="L26" i="80"/>
  <c r="K26" i="80"/>
  <c r="H26" i="80"/>
  <c r="N26" i="80" s="1"/>
  <c r="O26" i="80" s="1"/>
  <c r="P26" i="80" s="1"/>
  <c r="L25" i="80"/>
  <c r="K25" i="80"/>
  <c r="H25" i="80"/>
  <c r="F25" i="80"/>
  <c r="N25" i="80" s="1"/>
  <c r="O25" i="80" s="1"/>
  <c r="P25" i="80" s="1"/>
  <c r="L24" i="80"/>
  <c r="K24" i="80"/>
  <c r="H24" i="80"/>
  <c r="L23" i="80"/>
  <c r="K23" i="80"/>
  <c r="H23" i="80"/>
  <c r="F23" i="80"/>
  <c r="N180" i="80" l="1"/>
  <c r="O180" i="80" s="1"/>
  <c r="P180" i="80" s="1"/>
  <c r="N181" i="80"/>
  <c r="O181" i="80" s="1"/>
  <c r="P181" i="80" s="1"/>
  <c r="N191" i="80"/>
  <c r="O191" i="80" s="1"/>
  <c r="P191" i="80" s="1"/>
  <c r="N198" i="80"/>
  <c r="O198" i="80" s="1"/>
  <c r="P198" i="80" s="1"/>
  <c r="N217" i="80"/>
  <c r="O217" i="80" s="1"/>
  <c r="N219" i="80"/>
  <c r="O219" i="80" s="1"/>
  <c r="P219" i="80" s="1"/>
  <c r="N220" i="80"/>
  <c r="O220" i="80" s="1"/>
  <c r="P220" i="80" s="1"/>
  <c r="N221" i="80"/>
  <c r="O221" i="80" s="1"/>
  <c r="P221" i="80" s="1"/>
  <c r="N230" i="80"/>
  <c r="O230" i="80" s="1"/>
  <c r="N231" i="80"/>
  <c r="O231" i="80" s="1"/>
  <c r="P231" i="80" s="1"/>
  <c r="N232" i="80"/>
  <c r="O232" i="80" s="1"/>
  <c r="P232" i="80" s="1"/>
  <c r="N241" i="80"/>
  <c r="O241" i="80" s="1"/>
  <c r="N242" i="80"/>
  <c r="O242" i="80" s="1"/>
  <c r="P242" i="80" s="1"/>
  <c r="N243" i="80"/>
  <c r="O243" i="80" s="1"/>
  <c r="P243" i="80" s="1"/>
  <c r="N244" i="80"/>
  <c r="O244" i="80" s="1"/>
  <c r="P244" i="80" s="1"/>
  <c r="N252" i="80"/>
  <c r="O252" i="80" s="1"/>
  <c r="N253" i="80"/>
  <c r="O253" i="80" s="1"/>
  <c r="P253" i="80" s="1"/>
  <c r="N262" i="80"/>
  <c r="O262" i="80" s="1"/>
  <c r="P262" i="80" s="1"/>
  <c r="N263" i="80"/>
  <c r="O263" i="80" s="1"/>
  <c r="P263" i="80" s="1"/>
  <c r="N264" i="80"/>
  <c r="O264" i="80" s="1"/>
  <c r="P264" i="80" s="1"/>
  <c r="N272" i="80"/>
  <c r="O272" i="80" s="1"/>
  <c r="N287" i="80"/>
  <c r="O287" i="80" s="1"/>
  <c r="P287" i="80" s="1"/>
  <c r="N295" i="80"/>
  <c r="O295" i="80" s="1"/>
  <c r="N296" i="80"/>
  <c r="O296" i="80" s="1"/>
  <c r="P296" i="80" s="1"/>
  <c r="N307" i="80"/>
  <c r="O307" i="80" s="1"/>
  <c r="N308" i="80"/>
  <c r="O308" i="80" s="1"/>
  <c r="P308" i="80" s="1"/>
  <c r="N392" i="80"/>
  <c r="O392" i="80" s="1"/>
  <c r="P392" i="80" s="1"/>
  <c r="N399" i="80"/>
  <c r="O399" i="80" s="1"/>
  <c r="P776" i="80"/>
  <c r="O987" i="80"/>
  <c r="P987" i="80" s="1"/>
  <c r="O1053" i="80"/>
  <c r="P1053" i="80" s="1"/>
  <c r="O1054" i="80"/>
  <c r="P1054" i="80" s="1"/>
  <c r="O1092" i="80"/>
  <c r="P1092" i="80" s="1"/>
  <c r="N129" i="80"/>
  <c r="O129" i="80" s="1"/>
  <c r="P129" i="80" s="1"/>
  <c r="N130" i="80"/>
  <c r="O130" i="80" s="1"/>
  <c r="P130" i="80" s="1"/>
  <c r="N438" i="80"/>
  <c r="O438" i="80" s="1"/>
  <c r="P438" i="80" s="1"/>
  <c r="O457" i="80"/>
  <c r="P457" i="80" s="1"/>
  <c r="N469" i="80"/>
  <c r="O469" i="80" s="1"/>
  <c r="P469" i="80" s="1"/>
  <c r="N470" i="80"/>
  <c r="O470" i="80" s="1"/>
  <c r="P470" i="80" s="1"/>
  <c r="N556" i="80"/>
  <c r="O556" i="80" s="1"/>
  <c r="P556" i="80" s="1"/>
  <c r="N557" i="80"/>
  <c r="O557" i="80" s="1"/>
  <c r="P557" i="80" s="1"/>
  <c r="N558" i="80"/>
  <c r="O558" i="80" s="1"/>
  <c r="P558" i="80" s="1"/>
  <c r="N560" i="80"/>
  <c r="O560" i="80" s="1"/>
  <c r="P560" i="80" s="1"/>
  <c r="N561" i="80"/>
  <c r="O561" i="80" s="1"/>
  <c r="P561" i="80" s="1"/>
  <c r="N562" i="80"/>
  <c r="O562" i="80" s="1"/>
  <c r="P562" i="80" s="1"/>
  <c r="N564" i="80"/>
  <c r="O564" i="80" s="1"/>
  <c r="P564" i="80" s="1"/>
  <c r="N565" i="80"/>
  <c r="O565" i="80" s="1"/>
  <c r="P565" i="80" s="1"/>
  <c r="N612" i="80"/>
  <c r="O612" i="80" s="1"/>
  <c r="N616" i="80"/>
  <c r="O616" i="80" s="1"/>
  <c r="P616" i="80" s="1"/>
  <c r="N627" i="80"/>
  <c r="O627" i="80" s="1"/>
  <c r="P627" i="80" s="1"/>
  <c r="N629" i="80"/>
  <c r="O629" i="80" s="1"/>
  <c r="P629" i="80" s="1"/>
  <c r="N630" i="80"/>
  <c r="O630" i="80" s="1"/>
  <c r="P630" i="80" s="1"/>
  <c r="N631" i="80"/>
  <c r="O631" i="80" s="1"/>
  <c r="P631" i="80" s="1"/>
  <c r="N633" i="80"/>
  <c r="O633" i="80" s="1"/>
  <c r="P633" i="80" s="1"/>
  <c r="N634" i="80"/>
  <c r="O634" i="80" s="1"/>
  <c r="P634" i="80" s="1"/>
  <c r="N640" i="80"/>
  <c r="O640" i="80" s="1"/>
  <c r="P640" i="80" s="1"/>
  <c r="P685" i="80"/>
  <c r="O710" i="80"/>
  <c r="P710" i="80" s="1"/>
  <c r="P713" i="80"/>
  <c r="O898" i="80"/>
  <c r="P898" i="80" s="1"/>
  <c r="O909" i="80"/>
  <c r="P909" i="80" s="1"/>
  <c r="P912" i="80"/>
  <c r="P913" i="80"/>
  <c r="N24" i="80"/>
  <c r="O24" i="80" s="1"/>
  <c r="P24" i="80" s="1"/>
  <c r="O33" i="80"/>
  <c r="N31" i="80"/>
  <c r="O31" i="80" s="1"/>
  <c r="P31" i="80" s="1"/>
  <c r="D1098" i="80"/>
  <c r="D1099" i="80" s="1"/>
  <c r="N35" i="80"/>
  <c r="O35" i="80" s="1"/>
  <c r="N36" i="80"/>
  <c r="O36" i="80" s="1"/>
  <c r="P36" i="80" s="1"/>
  <c r="N59" i="80"/>
  <c r="O59" i="80" s="1"/>
  <c r="P59" i="80" s="1"/>
  <c r="N60" i="80"/>
  <c r="O60" i="80" s="1"/>
  <c r="P60" i="80" s="1"/>
  <c r="N61" i="80"/>
  <c r="O61" i="80" s="1"/>
  <c r="P61" i="80" s="1"/>
  <c r="N62" i="80"/>
  <c r="O62" i="80" s="1"/>
  <c r="P62" i="80" s="1"/>
  <c r="N85" i="80"/>
  <c r="O85" i="80" s="1"/>
  <c r="N92" i="80"/>
  <c r="O92" i="80" s="1"/>
  <c r="P92" i="80" s="1"/>
  <c r="N100" i="80"/>
  <c r="O100" i="80" s="1"/>
  <c r="N110" i="80"/>
  <c r="O110" i="80" s="1"/>
  <c r="N141" i="80"/>
  <c r="O141" i="80" s="1"/>
  <c r="N142" i="80"/>
  <c r="O142" i="80" s="1"/>
  <c r="P142" i="80" s="1"/>
  <c r="N149" i="80"/>
  <c r="O149" i="80" s="1"/>
  <c r="N158" i="80"/>
  <c r="O158" i="80" s="1"/>
  <c r="N159" i="80"/>
  <c r="O159" i="80" s="1"/>
  <c r="P159" i="80" s="1"/>
  <c r="N160" i="80"/>
  <c r="O160" i="80" s="1"/>
  <c r="P160" i="80" s="1"/>
  <c r="N167" i="80"/>
  <c r="O167" i="80" s="1"/>
  <c r="P167" i="80" s="1"/>
  <c r="N168" i="80"/>
  <c r="O168" i="80" s="1"/>
  <c r="P168" i="80" s="1"/>
  <c r="N188" i="80"/>
  <c r="O188" i="80" s="1"/>
  <c r="N189" i="80"/>
  <c r="O189" i="80" s="1"/>
  <c r="P189" i="80" s="1"/>
  <c r="N196" i="80"/>
  <c r="O196" i="80" s="1"/>
  <c r="O732" i="80"/>
  <c r="P732" i="80" s="1"/>
  <c r="P728" i="80"/>
  <c r="N205" i="80"/>
  <c r="O205" i="80" s="1"/>
  <c r="N206" i="80"/>
  <c r="O206" i="80" s="1"/>
  <c r="P206" i="80" s="1"/>
  <c r="N207" i="80"/>
  <c r="O207" i="80" s="1"/>
  <c r="P207" i="80" s="1"/>
  <c r="N208" i="80"/>
  <c r="O208" i="80" s="1"/>
  <c r="P208" i="80" s="1"/>
  <c r="N260" i="80"/>
  <c r="O260" i="80" s="1"/>
  <c r="N273" i="80"/>
  <c r="O273" i="80" s="1"/>
  <c r="P273" i="80" s="1"/>
  <c r="N275" i="80"/>
  <c r="O275" i="80" s="1"/>
  <c r="P275" i="80" s="1"/>
  <c r="N276" i="80"/>
  <c r="O276" i="80" s="1"/>
  <c r="P276" i="80" s="1"/>
  <c r="N284" i="80"/>
  <c r="O284" i="80" s="1"/>
  <c r="N285" i="80"/>
  <c r="O285" i="80" s="1"/>
  <c r="P285" i="80" s="1"/>
  <c r="N298" i="80"/>
  <c r="O298" i="80" s="1"/>
  <c r="P298" i="80" s="1"/>
  <c r="N299" i="80"/>
  <c r="O299" i="80" s="1"/>
  <c r="P299" i="80" s="1"/>
  <c r="N300" i="80"/>
  <c r="O300" i="80" s="1"/>
  <c r="P300" i="80" s="1"/>
  <c r="N312" i="80"/>
  <c r="O312" i="80" s="1"/>
  <c r="N313" i="80"/>
  <c r="O313" i="80" s="1"/>
  <c r="P313" i="80" s="1"/>
  <c r="N314" i="80"/>
  <c r="O314" i="80" s="1"/>
  <c r="P314" i="80" s="1"/>
  <c r="N315" i="80"/>
  <c r="O315" i="80" s="1"/>
  <c r="P315" i="80" s="1"/>
  <c r="N316" i="80"/>
  <c r="O316" i="80" s="1"/>
  <c r="P316" i="80" s="1"/>
  <c r="N324" i="80"/>
  <c r="O324" i="80" s="1"/>
  <c r="N325" i="80"/>
  <c r="O325" i="80" s="1"/>
  <c r="P325" i="80" s="1"/>
  <c r="N333" i="80"/>
  <c r="O333" i="80" s="1"/>
  <c r="P333" i="80" s="1"/>
  <c r="N340" i="80"/>
  <c r="O340" i="80" s="1"/>
  <c r="N348" i="80"/>
  <c r="O348" i="80" s="1"/>
  <c r="N349" i="80"/>
  <c r="O349" i="80" s="1"/>
  <c r="P349" i="80" s="1"/>
  <c r="N379" i="80"/>
  <c r="O379" i="80" s="1"/>
  <c r="N380" i="80"/>
  <c r="O380" i="80" s="1"/>
  <c r="P380" i="80" s="1"/>
  <c r="N381" i="80"/>
  <c r="O381" i="80" s="1"/>
  <c r="P381" i="80" s="1"/>
  <c r="N382" i="80"/>
  <c r="O382" i="80" s="1"/>
  <c r="P382" i="80" s="1"/>
  <c r="N400" i="80"/>
  <c r="O400" i="80" s="1"/>
  <c r="P400" i="80" s="1"/>
  <c r="N401" i="80"/>
  <c r="O401" i="80" s="1"/>
  <c r="P401" i="80" s="1"/>
  <c r="N406" i="80"/>
  <c r="O406" i="80" s="1"/>
  <c r="N408" i="80"/>
  <c r="O408" i="80" s="1"/>
  <c r="P408" i="80" s="1"/>
  <c r="N409" i="80"/>
  <c r="O409" i="80" s="1"/>
  <c r="P409" i="80" s="1"/>
  <c r="N410" i="80"/>
  <c r="O410" i="80" s="1"/>
  <c r="P410" i="80" s="1"/>
  <c r="N475" i="80"/>
  <c r="O475" i="80" s="1"/>
  <c r="P475" i="80" s="1"/>
  <c r="N492" i="80"/>
  <c r="O492" i="80" s="1"/>
  <c r="P492" i="80" s="1"/>
  <c r="N528" i="80"/>
  <c r="O528" i="80" s="1"/>
  <c r="N536" i="80"/>
  <c r="O536" i="80" s="1"/>
  <c r="N537" i="80"/>
  <c r="O537" i="80" s="1"/>
  <c r="P537" i="80" s="1"/>
  <c r="N555" i="80"/>
  <c r="O555" i="80" s="1"/>
  <c r="N587" i="80"/>
  <c r="O587" i="80" s="1"/>
  <c r="P587" i="80" s="1"/>
  <c r="N592" i="80"/>
  <c r="O592" i="80" s="1"/>
  <c r="P592" i="80" s="1"/>
  <c r="N613" i="80"/>
  <c r="O613" i="80" s="1"/>
  <c r="N614" i="80"/>
  <c r="O614" i="80" s="1"/>
  <c r="N615" i="80"/>
  <c r="O615" i="80" s="1"/>
  <c r="P615" i="80" s="1"/>
  <c r="N617" i="80"/>
  <c r="O617" i="80" s="1"/>
  <c r="P617" i="80" s="1"/>
  <c r="N620" i="80"/>
  <c r="O620" i="80" s="1"/>
  <c r="P620" i="80" s="1"/>
  <c r="N628" i="80"/>
  <c r="O628" i="80" s="1"/>
  <c r="P628" i="80" s="1"/>
  <c r="N632" i="80"/>
  <c r="O632" i="80" s="1"/>
  <c r="P632" i="80" s="1"/>
  <c r="N644" i="80"/>
  <c r="O644" i="80" s="1"/>
  <c r="P644" i="80" s="1"/>
  <c r="N662" i="80"/>
  <c r="O662" i="80" s="1"/>
  <c r="P662" i="80" s="1"/>
  <c r="N664" i="80"/>
  <c r="O664" i="80" s="1"/>
  <c r="P664" i="80" s="1"/>
  <c r="N668" i="80"/>
  <c r="O668" i="80" s="1"/>
  <c r="P668" i="80" s="1"/>
  <c r="N669" i="80"/>
  <c r="O669" i="80" s="1"/>
  <c r="P669" i="80" s="1"/>
  <c r="N678" i="80"/>
  <c r="O678" i="80" s="1"/>
  <c r="O705" i="80"/>
  <c r="P705" i="80" s="1"/>
  <c r="P707" i="80"/>
  <c r="O726" i="80"/>
  <c r="P726" i="80"/>
  <c r="P724" i="80"/>
  <c r="P725" i="80" s="1"/>
  <c r="O767" i="80"/>
  <c r="P767" i="80" s="1"/>
  <c r="N782" i="80"/>
  <c r="O782" i="80" s="1"/>
  <c r="N784" i="80"/>
  <c r="O784" i="80" s="1"/>
  <c r="P784" i="80" s="1"/>
  <c r="P808" i="80"/>
  <c r="P870" i="80"/>
  <c r="P924" i="80"/>
  <c r="P972" i="80"/>
  <c r="P813" i="80"/>
  <c r="P887" i="80"/>
  <c r="P897" i="80"/>
  <c r="P906" i="80"/>
  <c r="P917" i="80"/>
  <c r="O921" i="80"/>
  <c r="P921" i="80" s="1"/>
  <c r="P948" i="80"/>
  <c r="O969" i="80"/>
  <c r="P969" i="80" s="1"/>
  <c r="P1006" i="80"/>
  <c r="N371" i="80"/>
  <c r="O371" i="80" s="1"/>
  <c r="O377" i="80" s="1"/>
  <c r="N326" i="80"/>
  <c r="O326" i="80" s="1"/>
  <c r="P326" i="80" s="1"/>
  <c r="N90" i="80"/>
  <c r="O90" i="80" s="1"/>
  <c r="P90" i="80" s="1"/>
  <c r="N91" i="80"/>
  <c r="O91" i="80" s="1"/>
  <c r="P91" i="80" s="1"/>
  <c r="N49" i="80"/>
  <c r="O49" i="80" s="1"/>
  <c r="P49" i="80" s="1"/>
  <c r="N50" i="80"/>
  <c r="O50" i="80" s="1"/>
  <c r="P50" i="80" s="1"/>
  <c r="N407" i="80"/>
  <c r="O407" i="80" s="1"/>
  <c r="P407" i="80" s="1"/>
  <c r="N297" i="80"/>
  <c r="O297" i="80" s="1"/>
  <c r="P297" i="80" s="1"/>
  <c r="N274" i="80"/>
  <c r="O274" i="80" s="1"/>
  <c r="P274" i="80" s="1"/>
  <c r="N261" i="80"/>
  <c r="O261" i="80" s="1"/>
  <c r="P261" i="80" s="1"/>
  <c r="N218" i="80"/>
  <c r="O218" i="80" s="1"/>
  <c r="P218" i="80" s="1"/>
  <c r="N190" i="80"/>
  <c r="O190" i="80" s="1"/>
  <c r="P190" i="80" s="1"/>
  <c r="N166" i="80"/>
  <c r="O166" i="80" s="1"/>
  <c r="P166" i="80" s="1"/>
  <c r="P175" i="80" s="1"/>
  <c r="N111" i="80"/>
  <c r="O111" i="80" s="1"/>
  <c r="P111" i="80" s="1"/>
  <c r="N112" i="80"/>
  <c r="O112" i="80" s="1"/>
  <c r="P112" i="80" s="1"/>
  <c r="N113" i="80"/>
  <c r="O113" i="80" s="1"/>
  <c r="P113" i="80" s="1"/>
  <c r="N86" i="80"/>
  <c r="O86" i="80" s="1"/>
  <c r="P86" i="80" s="1"/>
  <c r="N73" i="80"/>
  <c r="O73" i="80" s="1"/>
  <c r="O83" i="80" s="1"/>
  <c r="N46" i="80"/>
  <c r="O46" i="80" s="1"/>
  <c r="P46" i="80" s="1"/>
  <c r="N45" i="80"/>
  <c r="O45" i="80" s="1"/>
  <c r="N646" i="80"/>
  <c r="O646" i="80" s="1"/>
  <c r="P646" i="80" s="1"/>
  <c r="N391" i="80"/>
  <c r="O391" i="80" s="1"/>
  <c r="N23" i="80"/>
  <c r="O23" i="80" s="1"/>
  <c r="O32" i="80" s="1"/>
  <c r="P35" i="80"/>
  <c r="O42" i="80"/>
  <c r="O71" i="80"/>
  <c r="P58" i="80"/>
  <c r="P71" i="80" s="1"/>
  <c r="O134" i="80"/>
  <c r="P126" i="80"/>
  <c r="P134" i="80" s="1"/>
  <c r="O139" i="80"/>
  <c r="P136" i="80"/>
  <c r="P139" i="80" s="1"/>
  <c r="O147" i="80"/>
  <c r="P141" i="80"/>
  <c r="P147" i="80" s="1"/>
  <c r="O156" i="80"/>
  <c r="P149" i="80"/>
  <c r="P156" i="80" s="1"/>
  <c r="O186" i="80"/>
  <c r="P177" i="80"/>
  <c r="P186" i="80" s="1"/>
  <c r="O239" i="80"/>
  <c r="P230" i="80"/>
  <c r="P239" i="80" s="1"/>
  <c r="P260" i="80"/>
  <c r="P270" i="80" s="1"/>
  <c r="O270" i="80"/>
  <c r="O282" i="80"/>
  <c r="P272" i="80"/>
  <c r="P282" i="80" s="1"/>
  <c r="O322" i="80"/>
  <c r="P312" i="80"/>
  <c r="P322" i="80" s="1"/>
  <c r="O338" i="80"/>
  <c r="P332" i="80"/>
  <c r="P338" i="80" s="1"/>
  <c r="O346" i="80"/>
  <c r="P340" i="80"/>
  <c r="P346" i="80" s="1"/>
  <c r="O359" i="80"/>
  <c r="P353" i="80"/>
  <c r="P359" i="80" s="1"/>
  <c r="P371" i="80"/>
  <c r="P377" i="80" s="1"/>
  <c r="P379" i="80"/>
  <c r="P389" i="80" s="1"/>
  <c r="O389" i="80"/>
  <c r="P391" i="80"/>
  <c r="P397" i="80" s="1"/>
  <c r="O397" i="80"/>
  <c r="O404" i="80"/>
  <c r="P399" i="80"/>
  <c r="P404" i="80" s="1"/>
  <c r="O419" i="80"/>
  <c r="P416" i="80"/>
  <c r="P419" i="80" s="1"/>
  <c r="O43" i="80"/>
  <c r="P41" i="80"/>
  <c r="P43" i="80" s="1"/>
  <c r="O56" i="80"/>
  <c r="P45" i="80"/>
  <c r="P56" i="80" s="1"/>
  <c r="P73" i="80"/>
  <c r="P83" i="80" s="1"/>
  <c r="P85" i="80"/>
  <c r="P98" i="80" s="1"/>
  <c r="O98" i="80"/>
  <c r="O108" i="80"/>
  <c r="P100" i="80"/>
  <c r="P108" i="80" s="1"/>
  <c r="O124" i="80"/>
  <c r="P110" i="80"/>
  <c r="P124" i="80" s="1"/>
  <c r="O164" i="80"/>
  <c r="P158" i="80"/>
  <c r="P164" i="80" s="1"/>
  <c r="O194" i="80"/>
  <c r="P188" i="80"/>
  <c r="P194" i="80" s="1"/>
  <c r="P196" i="80"/>
  <c r="P203" i="80" s="1"/>
  <c r="O203" i="80"/>
  <c r="P205" i="80"/>
  <c r="P215" i="80" s="1"/>
  <c r="O215" i="80"/>
  <c r="P217" i="80"/>
  <c r="P228" i="80" s="1"/>
  <c r="O228" i="80"/>
  <c r="P241" i="80"/>
  <c r="P250" i="80" s="1"/>
  <c r="O250" i="80"/>
  <c r="O258" i="80"/>
  <c r="P252" i="80"/>
  <c r="P258" i="80" s="1"/>
  <c r="O293" i="80"/>
  <c r="P284" i="80"/>
  <c r="P293" i="80" s="1"/>
  <c r="O305" i="80"/>
  <c r="P295" i="80"/>
  <c r="P305" i="80" s="1"/>
  <c r="P307" i="80"/>
  <c r="P310" i="80" s="1"/>
  <c r="O310" i="80"/>
  <c r="O330" i="80"/>
  <c r="P324" i="80"/>
  <c r="P330" i="80" s="1"/>
  <c r="P348" i="80"/>
  <c r="P351" i="80" s="1"/>
  <c r="O351" i="80"/>
  <c r="O369" i="80"/>
  <c r="P361" i="80"/>
  <c r="P369" i="80" s="1"/>
  <c r="P406" i="80"/>
  <c r="P414" i="80" s="1"/>
  <c r="O414" i="80"/>
  <c r="O442" i="80"/>
  <c r="P421" i="80"/>
  <c r="P442" i="80" s="1"/>
  <c r="O495" i="80"/>
  <c r="P495" i="80" s="1"/>
  <c r="P479" i="80"/>
  <c r="O494" i="80"/>
  <c r="P494" i="80" s="1"/>
  <c r="O515" i="80"/>
  <c r="P515" i="80" s="1"/>
  <c r="O516" i="80"/>
  <c r="P516" i="80" s="1"/>
  <c r="P497" i="80"/>
  <c r="O525" i="80"/>
  <c r="P525" i="80" s="1"/>
  <c r="O526" i="80"/>
  <c r="P526" i="80" s="1"/>
  <c r="P518" i="80"/>
  <c r="P612" i="80"/>
  <c r="P459" i="80"/>
  <c r="O533" i="80"/>
  <c r="P533" i="80" s="1"/>
  <c r="O532" i="80"/>
  <c r="P532" i="80" s="1"/>
  <c r="P528" i="80"/>
  <c r="O551" i="80"/>
  <c r="P551" i="80" s="1"/>
  <c r="P536" i="80"/>
  <c r="O552" i="80"/>
  <c r="P552" i="80" s="1"/>
  <c r="P555" i="80"/>
  <c r="P613" i="80"/>
  <c r="O675" i="80"/>
  <c r="P675" i="80" s="1"/>
  <c r="P614" i="80"/>
  <c r="O682" i="80"/>
  <c r="P682" i="80" s="1"/>
  <c r="P678" i="80"/>
  <c r="O443" i="80"/>
  <c r="P443" i="80" s="1"/>
  <c r="P445" i="80"/>
  <c r="N468" i="80"/>
  <c r="O468" i="80" s="1"/>
  <c r="P468" i="80" s="1"/>
  <c r="O812" i="80"/>
  <c r="P782" i="80"/>
  <c r="P812" i="80" s="1"/>
  <c r="P849" i="80"/>
  <c r="O868" i="80"/>
  <c r="P868" i="80" s="1"/>
  <c r="O1004" i="80"/>
  <c r="P1004" i="80" s="1"/>
  <c r="O761" i="80"/>
  <c r="P761" i="80" s="1"/>
  <c r="P755" i="80"/>
  <c r="O762" i="80"/>
  <c r="P762" i="80" s="1"/>
  <c r="P758" i="80"/>
  <c r="O867" i="80"/>
  <c r="P867" i="80" s="1"/>
  <c r="P815" i="80"/>
  <c r="O1003" i="80"/>
  <c r="P1003" i="80" s="1"/>
  <c r="P991" i="80"/>
  <c r="N660" i="80"/>
  <c r="O660" i="80" s="1"/>
  <c r="P660" i="80" s="1"/>
  <c r="P689" i="80"/>
  <c r="P734" i="80"/>
  <c r="P746" i="80"/>
  <c r="P748" i="80"/>
  <c r="P750" i="80"/>
  <c r="P764" i="80"/>
  <c r="P770" i="80"/>
  <c r="P1010" i="80"/>
  <c r="P1020" i="80"/>
  <c r="P1056" i="80"/>
  <c r="P1068" i="80"/>
  <c r="P1084" i="80"/>
  <c r="P747" i="80" l="1"/>
  <c r="O175" i="80"/>
  <c r="P23" i="80"/>
  <c r="P32" i="80" s="1"/>
  <c r="O674" i="80"/>
  <c r="P674" i="80" s="1"/>
  <c r="O476" i="80"/>
  <c r="P476" i="80" s="1"/>
  <c r="P42" i="80"/>
  <c r="O1098" i="80"/>
  <c r="O477" i="80"/>
  <c r="O1100" i="80" s="1"/>
  <c r="P477" i="80" l="1"/>
  <c r="P1100" i="80"/>
  <c r="P1121" i="80" s="1"/>
  <c r="P1133" i="80" l="1"/>
  <c r="O1099" i="80"/>
  <c r="P1099" i="80" s="1"/>
  <c r="P1098" i="80" s="1"/>
  <c r="P1105" i="80" l="1"/>
  <c r="P1118" i="80" l="1"/>
  <c r="P1135" i="80" s="1"/>
</calcChain>
</file>

<file path=xl/sharedStrings.xml><?xml version="1.0" encoding="utf-8"?>
<sst xmlns="http://schemas.openxmlformats.org/spreadsheetml/2006/main" count="1146" uniqueCount="504">
  <si>
    <t>РЕКТОРАТ</t>
  </si>
  <si>
    <t>ЮРИДИЧНИЙ ВІДДІЛ</t>
  </si>
  <si>
    <t>СТУДМІСТЕЧКО</t>
  </si>
  <si>
    <t>Тарифний розряд</t>
  </si>
  <si>
    <t>Кількість штатних посад</t>
  </si>
  <si>
    <t>Надбавки</t>
  </si>
  <si>
    <t>Доплати</t>
  </si>
  <si>
    <t>Фонд заробітної плати на місяць</t>
  </si>
  <si>
    <t>за звання атестованим</t>
  </si>
  <si>
    <t xml:space="preserve"> за вчене звання</t>
  </si>
  <si>
    <t>за завідування кафедрою</t>
  </si>
  <si>
    <t>Ректор, професор, д.н.</t>
  </si>
  <si>
    <t>Головний інженер</t>
  </si>
  <si>
    <t>Головний енергетик</t>
  </si>
  <si>
    <t>Методист вищої категорії</t>
  </si>
  <si>
    <t>Провідний фахівець</t>
  </si>
  <si>
    <t>Фахівець І категорії</t>
  </si>
  <si>
    <t>Всього</t>
  </si>
  <si>
    <t>Старший лаборант</t>
  </si>
  <si>
    <t>Фахівець без категорії</t>
  </si>
  <si>
    <t>ФАКУЛЬТЕТ ПІДГОТОВКИ, ПЕРЕПІДГОТОВКИ ТА ПІДВИЩЕННЯ КВАЛІФІКАЦІЇ ПРАЦІВНИКІВ ПОДАТКОВОЇ МІЛІЦІЇ</t>
  </si>
  <si>
    <t xml:space="preserve">Провідний фахівець </t>
  </si>
  <si>
    <t>Начальник відділу</t>
  </si>
  <si>
    <t>Спеціальна бібліотека</t>
  </si>
  <si>
    <t>Завідувач бібліотеки</t>
  </si>
  <si>
    <t xml:space="preserve">Провідний бібліотекар </t>
  </si>
  <si>
    <t>Завідувач складу</t>
  </si>
  <si>
    <t>Слюсар-сантехнік 6 розряду</t>
  </si>
  <si>
    <t>Столяр 6 розряду</t>
  </si>
  <si>
    <t>Прибиральниця</t>
  </si>
  <si>
    <t>Доцент, к.н.</t>
  </si>
  <si>
    <t xml:space="preserve">Кафедра спеціальних дисциплін та організації професійної підготовки </t>
  </si>
  <si>
    <t>Професор, к.н.</t>
  </si>
  <si>
    <t>ВІДДІЛ   КАДРІВ</t>
  </si>
  <si>
    <t xml:space="preserve">Начальник відділу </t>
  </si>
  <si>
    <t xml:space="preserve">Заступник начальника відділу </t>
  </si>
  <si>
    <t xml:space="preserve">Завідувач сектору </t>
  </si>
  <si>
    <t>Заступник начальника відділу</t>
  </si>
  <si>
    <t>Завідувач сектору</t>
  </si>
  <si>
    <t>Відділ складання звітності і обліку грошових коштів</t>
  </si>
  <si>
    <t>Відділ розрахунків з оплати праці, стипендій та соціальних виплат</t>
  </si>
  <si>
    <t>Фахівець I категорії</t>
  </si>
  <si>
    <t>Діловод</t>
  </si>
  <si>
    <t>Директор центру</t>
  </si>
  <si>
    <t>Завідувач відділу</t>
  </si>
  <si>
    <t>Заступник директора з бібліотечного обслуговування та методичної роботи</t>
  </si>
  <si>
    <t>Провідний бібліотекар</t>
  </si>
  <si>
    <t>Бібліотекар І категорії</t>
  </si>
  <si>
    <t>Бібліотекар ІІ категорії</t>
  </si>
  <si>
    <t>Заступник директора з наукової роботи</t>
  </si>
  <si>
    <t>Відділ комплектування документів</t>
  </si>
  <si>
    <t>Сектор комплектування та книгообміну</t>
  </si>
  <si>
    <t>Сектор обліку документів та списання</t>
  </si>
  <si>
    <t>Заступник завідувача відділу</t>
  </si>
  <si>
    <t>Відділ наукової обробки документів і організації каталогів</t>
  </si>
  <si>
    <t>Головний бібліотекар</t>
  </si>
  <si>
    <t>Бібліограф І категорії</t>
  </si>
  <si>
    <t>Відділ обслуговування науковою літературою</t>
  </si>
  <si>
    <t>Відділ обслуговування навчальною літературою</t>
  </si>
  <si>
    <t>Сектор абонементів</t>
  </si>
  <si>
    <t>Сектор читальних залів</t>
  </si>
  <si>
    <t>Інформаційно-бібліографічний відділ</t>
  </si>
  <si>
    <t>Головний бібліограф</t>
  </si>
  <si>
    <t>Сектор зберігання фондів</t>
  </si>
  <si>
    <t xml:space="preserve">         ГОСПОДАРСЬКИЙ ВІДДІЛ</t>
  </si>
  <si>
    <t xml:space="preserve">Завідувач господарства </t>
  </si>
  <si>
    <t>Комендант навчального корпусу</t>
  </si>
  <si>
    <t>Сторож</t>
  </si>
  <si>
    <t>Двірник</t>
  </si>
  <si>
    <t>Гардеробник</t>
  </si>
  <si>
    <t>Диспетчер</t>
  </si>
  <si>
    <t xml:space="preserve">        ЕКСПЛУАТАЦІЙНО-ТЕХНІЧНИЙ ВІДДІЛ</t>
  </si>
  <si>
    <t>Старший майстер енергодільниці</t>
  </si>
  <si>
    <t>Старший майстер теплосилової дільниці</t>
  </si>
  <si>
    <t>Старший майстер</t>
  </si>
  <si>
    <t>Кухар 5 розряду</t>
  </si>
  <si>
    <t>Кухар 4 розряду</t>
  </si>
  <si>
    <t>Вантажник</t>
  </si>
  <si>
    <t>Директор студмістечка</t>
  </si>
  <si>
    <t>Завідувач гуртожитку</t>
  </si>
  <si>
    <t>Провідний бібліограф</t>
  </si>
  <si>
    <t>Водій</t>
  </si>
  <si>
    <t>Комендант</t>
  </si>
  <si>
    <t>Комендант конференцкомплексу</t>
  </si>
  <si>
    <t xml:space="preserve"> НАУКОВА БІБЛІОТЕКА</t>
  </si>
  <si>
    <t>Мийник посуду</t>
  </si>
  <si>
    <t>ВІДДІЛ  ДОКТОРАНТУРИ,  АСПІРАНТУРИ (АД’ЮНКТУРИ)</t>
  </si>
  <si>
    <t xml:space="preserve"> за таємність</t>
  </si>
  <si>
    <t>Доцент (без вч.зв.), к.н.</t>
  </si>
  <si>
    <t xml:space="preserve">Начальник відділу      </t>
  </si>
  <si>
    <t>Редакція університетської газети</t>
  </si>
  <si>
    <t>Відділ друку</t>
  </si>
  <si>
    <t>Відділ з підготовки водіїв транспортних засобів</t>
  </si>
  <si>
    <t>Професор, д.н.</t>
  </si>
  <si>
    <t>Разом надбавки та доплати</t>
  </si>
  <si>
    <t>Посадовий оклад</t>
  </si>
  <si>
    <t>за почесне, спортивне звання</t>
  </si>
  <si>
    <t>Оператор котельні</t>
  </si>
  <si>
    <t>Слюсар-ремонтник 6 розряду</t>
  </si>
  <si>
    <t>Токар 6 розряду</t>
  </si>
  <si>
    <t>Тесляр 6 розряду</t>
  </si>
  <si>
    <t>Фахівець ІІ категорії</t>
  </si>
  <si>
    <t>Товарознавець</t>
  </si>
  <si>
    <t>Помічник ректора</t>
  </si>
  <si>
    <t>Провідний юрисконсульт</t>
  </si>
  <si>
    <t>Провідний економіст</t>
  </si>
  <si>
    <t xml:space="preserve">Провідний інженер з охорони праці </t>
  </si>
  <si>
    <t>Завідувач виробничої практики</t>
  </si>
  <si>
    <t>Адміністратор бази даних І категорії</t>
  </si>
  <si>
    <t>Адміністратор системи ІІ категорії</t>
  </si>
  <si>
    <t>ВИДАВНИЧО-ПОЛІГРАФІЧНИЙ ЦЕНТР</t>
  </si>
  <si>
    <t>Начальник центру</t>
  </si>
  <si>
    <t>Провідний редактор</t>
  </si>
  <si>
    <t xml:space="preserve">Комендант </t>
  </si>
  <si>
    <t>ЦЕНТР СТУДЕНТСЬКОГО СПОРТУ</t>
  </si>
  <si>
    <t>Сектор супроводження Веб-сайту</t>
  </si>
  <si>
    <t>Зварник 6 розряду</t>
  </si>
  <si>
    <t>Паспортист</t>
  </si>
  <si>
    <t>Завідувач докторантури, аспірантури (ад’юнктури), доцент, к.н.</t>
  </si>
  <si>
    <t>КАФЕДРА ЦИВІЛЬНОГО ПРАВА ТА ПРОЦЕСУ</t>
  </si>
  <si>
    <t>КАФЕДРА ГОСПОДАРСЬКОГО ПРАВА ТА ПРОЦЕСУ</t>
  </si>
  <si>
    <t>КАФЕДРА ЕКОНОМІЧНОЇ ТЕОРІЇ</t>
  </si>
  <si>
    <t>КАФЕДРА БУХГАЛТЕРСЬКОГО ОБЛІКУ</t>
  </si>
  <si>
    <t xml:space="preserve">КАФЕДРА ФІНАНСОВИХ РИНКІВ </t>
  </si>
  <si>
    <t>КАФЕДРА МІЖНАРОДНОЇ  ЕКОНОМІКИ</t>
  </si>
  <si>
    <t>КАФЕДРА ЕКОНОМІКИ ПІДПРИЄМСТВА</t>
  </si>
  <si>
    <t xml:space="preserve">КАФЕДРА  ІНТЕЛЕКТУАЛЬНИХ УПРАВЛЯЮЧИХ ТА ОБЧИСЛЮВАЛЬНИХ СИСТЕМ </t>
  </si>
  <si>
    <t>КАФЕДРА СУЧАСНИХ ЄВРОПЕЙСЬКИХ МОВ</t>
  </si>
  <si>
    <t>КАФЕДРА ВІЙСЬКОВОЇ ПІДГОТОВКИ</t>
  </si>
  <si>
    <t xml:space="preserve">за вислугу років атестованим </t>
  </si>
  <si>
    <t xml:space="preserve">Учений секретар, доцент, к.н.     </t>
  </si>
  <si>
    <t>НАВЧАЛЬНО-НАУКОВИЙ ІНСТИТУТ ПРАВА</t>
  </si>
  <si>
    <t xml:space="preserve">Фахівець І категорії </t>
  </si>
  <si>
    <t>Методист із заочної форми навчання**</t>
  </si>
  <si>
    <t>Завідувач кафедри, професор, д.н.*</t>
  </si>
  <si>
    <t xml:space="preserve">Професор, д.н.*                   </t>
  </si>
  <si>
    <t>Доцент, к.н.*</t>
  </si>
  <si>
    <t>Доцент (без вч.зв.), к.н.*</t>
  </si>
  <si>
    <t>Старший викладач (без н.с.)*</t>
  </si>
  <si>
    <t>Асистент (без н.с.)*</t>
  </si>
  <si>
    <t>Завідувач навчальної лабораторії</t>
  </si>
  <si>
    <t>Завідувач кафедри, доцент, к.н.*</t>
  </si>
  <si>
    <t>КАФЕДРА ФІНАНСОВОГО  ПРАВА</t>
  </si>
  <si>
    <t>Старший викладач, к.н.*</t>
  </si>
  <si>
    <t>Професор, д.н.*</t>
  </si>
  <si>
    <t>Професор, к.н.*</t>
  </si>
  <si>
    <t xml:space="preserve">Доцент (без вч.зв.), к.н.* </t>
  </si>
  <si>
    <t>Провідний фахівець**</t>
  </si>
  <si>
    <t>Фахівець І категорії**</t>
  </si>
  <si>
    <t xml:space="preserve">НАВЧАЛЬНО-НАУКОВИЙ ІНСТИТУТ ОБЛІКУ, АНАЛІЗУ ТА АУДИТУ </t>
  </si>
  <si>
    <t>Старший викладач (без н.с.)**</t>
  </si>
  <si>
    <t>Доцент, к.н.**</t>
  </si>
  <si>
    <t>КАФЕДРА  АУДИТУ  ТА  ЕКОНОМІЧНОГО  АНАЛІЗУ</t>
  </si>
  <si>
    <t xml:space="preserve">КАФЕДРА ВИЩОЇ МАТЕМАТИКИ  </t>
  </si>
  <si>
    <t xml:space="preserve">НАВЧАЛЬНО-НАУКОВИЙ ІНСТИТУТ ФІНАНСІВ, БАНКІВСЬКОЇ СПРАВИ </t>
  </si>
  <si>
    <t>КАФЕДРА БАНКІВСЬКОЇ СПРАВИ ТА ФІНАНСОВОГО МОНІТОРИНГУ</t>
  </si>
  <si>
    <t xml:space="preserve">Професор, д.н.*  </t>
  </si>
  <si>
    <t xml:space="preserve">Доцент, к.н.* </t>
  </si>
  <si>
    <t>КАФЕДРА  ЕКОНОМІЧНОЇ  КІБЕРНЕТИКИ</t>
  </si>
  <si>
    <t>КАФЕДРА  ІНФОРМАЦІЙНИХ СИСТЕМ І ТЕХНОЛОГІЙ</t>
  </si>
  <si>
    <t xml:space="preserve">КАФЕДРА  МЕНЕДЖМЕНТУ </t>
  </si>
  <si>
    <t xml:space="preserve">Провідний фахівець** </t>
  </si>
  <si>
    <t>НАВЧАЛЬНО-НАУКОВИЙ ІНСТИТУТ ГУМАНІТАРНИХ НАУК</t>
  </si>
  <si>
    <t xml:space="preserve">КАФЕДРА  ФІЛОСОФІЇ ТА ПОЛІТОЛОГІЇ  </t>
  </si>
  <si>
    <t xml:space="preserve">Професор, д.н. *         </t>
  </si>
  <si>
    <t>Тренер-викладач**</t>
  </si>
  <si>
    <t>Прибиральниця**</t>
  </si>
  <si>
    <t>Двірник**</t>
  </si>
  <si>
    <t>Сторож**</t>
  </si>
  <si>
    <t xml:space="preserve">Начальник відділу** </t>
  </si>
  <si>
    <t>Механік-інструктор виробничого навчання водінню**</t>
  </si>
  <si>
    <t xml:space="preserve">Фахівець без категорії** </t>
  </si>
  <si>
    <t>Науково-педагогічні працівники</t>
  </si>
  <si>
    <t>Викладач (без н.с.)**</t>
  </si>
  <si>
    <t>Навчально-допоміжний персонал</t>
  </si>
  <si>
    <t>Завідувач частини (секретної)**</t>
  </si>
  <si>
    <t>Бібліотекар**</t>
  </si>
  <si>
    <t>Завідувач господарства**</t>
  </si>
  <si>
    <t xml:space="preserve">Діловод**            </t>
  </si>
  <si>
    <t>Водій**</t>
  </si>
  <si>
    <t>Всього по факультету</t>
  </si>
  <si>
    <t xml:space="preserve">Фахівець І категорії**  </t>
  </si>
  <si>
    <t xml:space="preserve">Завідувач господарства** </t>
  </si>
  <si>
    <t>Фахівець без категорії**</t>
  </si>
  <si>
    <t>Оператор котельні**</t>
  </si>
  <si>
    <t>СЛУЖБИ І ВІДДІЛИ УНІВЕРСИТЕТУ</t>
  </si>
  <si>
    <t xml:space="preserve">Провідний бухгалтер </t>
  </si>
  <si>
    <t xml:space="preserve">Бухгалтер І категорії </t>
  </si>
  <si>
    <t xml:space="preserve"> ВІДДІЛ ВНУТРІШНЬОГО АУДИТУ</t>
  </si>
  <si>
    <t>Провідний бухгалтер-ревізор</t>
  </si>
  <si>
    <t>Редактор І категорії</t>
  </si>
  <si>
    <t xml:space="preserve">Заступник начальника центру  </t>
  </si>
  <si>
    <t xml:space="preserve">Редакційно-видавничий відділ </t>
  </si>
  <si>
    <t xml:space="preserve">Начальник відділу             </t>
  </si>
  <si>
    <t>Палітурник**</t>
  </si>
  <si>
    <t>Брошурувальник**</t>
  </si>
  <si>
    <t>Провідний інженер</t>
  </si>
  <si>
    <t xml:space="preserve">Комірник </t>
  </si>
  <si>
    <t>Столяр 6 розряду**</t>
  </si>
  <si>
    <t>Садівник**</t>
  </si>
  <si>
    <t>Майстер**</t>
  </si>
  <si>
    <t>Слюсар-ремонтник 6 розряду**</t>
  </si>
  <si>
    <t>Тесляр 6 розряду**</t>
  </si>
  <si>
    <t>Начальник майстерні**</t>
  </si>
  <si>
    <t>Майстер з пошиття одягу**</t>
  </si>
  <si>
    <t>Черговий по гуртожитку**</t>
  </si>
  <si>
    <t>Покоївка**</t>
  </si>
  <si>
    <t xml:space="preserve">Головний диригент** </t>
  </si>
  <si>
    <t xml:space="preserve">Головний балетмейстер** </t>
  </si>
  <si>
    <t>Балетмейстер народного ансамблю**</t>
  </si>
  <si>
    <t>Керівник народного колективу**</t>
  </si>
  <si>
    <t>Звукорежисер**</t>
  </si>
  <si>
    <t>Звукооператор**</t>
  </si>
  <si>
    <t>Завідувач костюмерної**</t>
  </si>
  <si>
    <t>Освітлювач**</t>
  </si>
  <si>
    <t>КАФЕДРА КРИМІНАЛЬНОГО ПРАВА ТА КРИМІНОЛОГІЇ</t>
  </si>
  <si>
    <t xml:space="preserve">КАФЕДРА КРИМІНАЛЬНОГО ПРОЦЕСУ ТА КРИМІНАЛІСТИКИ </t>
  </si>
  <si>
    <t>Відділ обліку матеріальних цінностей і розрахунків</t>
  </si>
  <si>
    <t>Завідувач кафедри, доцент (без вч.зв.), к.н.**</t>
  </si>
  <si>
    <t>Професор, вч.зв. доцент, к.н.*</t>
  </si>
  <si>
    <t>Професор, вч.зв. доцент, к.н.**</t>
  </si>
  <si>
    <t>Завідувач кафедри, професор, вч.зв. доцент, к.н.*</t>
  </si>
  <si>
    <t>Професор, вч.зв. доцент, д.н.*</t>
  </si>
  <si>
    <t>ВІДДІЛ ДЕРЖАВНИХ ЗАКУПІВЕЛЬ ТА ДОГОВІРНОЇ РОБОТИ</t>
  </si>
  <si>
    <t xml:space="preserve">Головний хормейстер </t>
  </si>
  <si>
    <t>Заступник начальника центру</t>
  </si>
  <si>
    <t>Професор, вч.зв. с.н.с., д.н.*</t>
  </si>
  <si>
    <t>Помічник ректора, к.н.**</t>
  </si>
  <si>
    <t>МЕДИЧНИЙ ЦЕНТР</t>
  </si>
  <si>
    <t>Лікар з ультразвукової діагностики вищої категорії**</t>
  </si>
  <si>
    <t xml:space="preserve">Директор медичного центру** </t>
  </si>
  <si>
    <t>Лікар-терапевт вищої категорії**</t>
  </si>
  <si>
    <t>Лікар-терапевт І категорії**</t>
  </si>
  <si>
    <t>Лікар-дерматовенеролог вищої категорії**</t>
  </si>
  <si>
    <t>Лікар-офтальмолог вищої категорії**</t>
  </si>
  <si>
    <t>Сестра медична вищої категорії**</t>
  </si>
  <si>
    <t xml:space="preserve">Сестра медична І категорії** </t>
  </si>
  <si>
    <t>Реєстратор медичний**</t>
  </si>
  <si>
    <t>Телекомунікаційний відділ</t>
  </si>
  <si>
    <t xml:space="preserve">НАУКОВО-ОРГАНІЗАЦІЙНИЙ ВІДДІЛ </t>
  </si>
  <si>
    <t>Підсобний робітник</t>
  </si>
  <si>
    <t>Кондитер 5 розряду</t>
  </si>
  <si>
    <t xml:space="preserve">Завідувач виробництва </t>
  </si>
  <si>
    <t>Інженер</t>
  </si>
  <si>
    <t>Відділ супроводження ЄДЕБО</t>
  </si>
  <si>
    <t>Провідний адміністратор ЄДЕБО</t>
  </si>
  <si>
    <t>Провідний художник**</t>
  </si>
  <si>
    <t>Відділення виховної та соціально-психологічної роботи</t>
  </si>
  <si>
    <t>Відділення навчальної роботи</t>
  </si>
  <si>
    <t>Відділ сервісного обслуговування</t>
  </si>
  <si>
    <t>Відділ адміністрування мереж</t>
  </si>
  <si>
    <t xml:space="preserve">Фахівець ІІ категорії </t>
  </si>
  <si>
    <t>Робітник з комплексного обслуговування й ремонту будинків**</t>
  </si>
  <si>
    <t>МАЙСТЕРНЯ З ПОШИТТЯ ТА РЕМОНТУ ОДЯГУ</t>
  </si>
  <si>
    <t>ВІДДІЛ З ОХОРОНИ ПРАЦІ ТА ПОЖЕЖНОЇ БЕЗПЕКИ</t>
  </si>
  <si>
    <t>Провідний інженер з пожежної безпеки</t>
  </si>
  <si>
    <t>Масажист спортивний**</t>
  </si>
  <si>
    <t>КАФЕДРА МИТНОЇ СПРАВИ</t>
  </si>
  <si>
    <t>Сектор комплектування та проходження служби</t>
  </si>
  <si>
    <t xml:space="preserve"> за особливі умови, за престижність</t>
  </si>
  <si>
    <t xml:space="preserve">Кафедра оперативно-розшукової діяльності </t>
  </si>
  <si>
    <t>Завідувач кафедри, професор, д.н</t>
  </si>
  <si>
    <t>ВІДДІЛ ІНФОРМАЦІЇ ТА ЗВ’ЯЗКІВ З ГРОМАДСЬКІСТЮ</t>
  </si>
  <si>
    <t>Професор, вч.зв. доцент, к.н.</t>
  </si>
  <si>
    <t xml:space="preserve">ВІДДІЛ МАТЕРІАЛЬНО-ТЕХНІЧНОГО ЗАБЕЗПЕЧЕННЯ </t>
  </si>
  <si>
    <t>Відділ профорієнтаційної роботи, практики та сприяння працевлаштуванню</t>
  </si>
  <si>
    <t>КАФЕДРА ПОДАТКОВОЇ ПОЛІТИКИ</t>
  </si>
  <si>
    <t>ЦЕНТР УТРИМАННЯ ТА РОЗВИТКУ МАТЕРІАЛЬНО-ТЕХНІЧНОЇ БАЗИ УНІВЕРСИТЕТУ</t>
  </si>
  <si>
    <t>ВІДДІЛ ПРОПУСКНОГО РЕЖИМУ ТА ШТАБ ЦИВІЛЬНОЇ ОБОРОНИ</t>
  </si>
  <si>
    <t>НАВЧАЛЬНО-НАУКОВИЙ ІНСТИТУТ ЕКОНОМІКИ, ОПОДАТКУВАННЯ ТА МИТНОЇ СПРАВИ</t>
  </si>
  <si>
    <t>Керівник гуртка**</t>
  </si>
  <si>
    <t>Директор навчально-наукового інституту, професор, д.н.</t>
  </si>
  <si>
    <t>Директор навчально-наукового інституту, професор, к.н.</t>
  </si>
  <si>
    <t>Відділ забезпечення харчуванням</t>
  </si>
  <si>
    <t>Старший майстер з пошиття одягу**</t>
  </si>
  <si>
    <t>Заступник начальника з теплозабезпечення</t>
  </si>
  <si>
    <t>Старший лаборант з хімічних досліджень води</t>
  </si>
  <si>
    <t>Слюсар з експлуатації та ремонту газового устаткування 6 розряду</t>
  </si>
  <si>
    <t>Слюсар з обслуговування водопроводу 6 розряду</t>
  </si>
  <si>
    <t>Слюсар з контрольно-вимірювальних приладів та автоматики 6 розряду</t>
  </si>
  <si>
    <t>Електрогазозварник 6 розряду</t>
  </si>
  <si>
    <t>Старший майстер з обслуговування холодильного та електрообладнання</t>
  </si>
  <si>
    <t>Провідний фахівець з ліфтового господарства</t>
  </si>
  <si>
    <t>Майстер з налагодження приладів систем вентиляції та кондиціювання**</t>
  </si>
  <si>
    <t>Електромонтер з ремонту та обслуговування електроустаткування 6 розряду</t>
  </si>
  <si>
    <t>Старший майстер служби зв’язку</t>
  </si>
  <si>
    <t xml:space="preserve">Інженер з безпеки руху </t>
  </si>
  <si>
    <t>Сектор кадрового резерву</t>
  </si>
  <si>
    <t>Методист вищої категорії**</t>
  </si>
  <si>
    <t>Завідувач кафедри, професор, вч.зв. с.н.с., д.н.*</t>
  </si>
  <si>
    <t>Завідувач кафедри, професор, вч.зв. доцент, д.н.*</t>
  </si>
  <si>
    <t>КАФЕДРА МІЖНАРОДНОГО ПРАВА ТА ПОРІВНЯЛЬНОГО ПРАВОЗНАВСТВА</t>
  </si>
  <si>
    <t xml:space="preserve">КАФЕДРА ПСИХОЛОГІЇ ТА СОЦІОЛОГІЇ </t>
  </si>
  <si>
    <t>Підсобний робітник**</t>
  </si>
  <si>
    <t>Завідувач навчальної лабораторії електронних засобів навчання</t>
  </si>
  <si>
    <t>ВІДДІЛ ОРГАНІЗАЦІЇ ВИХОВНОГО ПРОЦЕСУ ТА СОЦІАЛЬНИХ ПИТАНЬ</t>
  </si>
  <si>
    <t>Відділ міжнародного освітнього співробітництва</t>
  </si>
  <si>
    <t>ВІДДІЛ  ВНУТРІШНЬОГО УНІВЕРСИТЕТСЬКОГО КОНТРОЛЮ ТА БОРОТЬБИ З КОРУПЦІЄЮ</t>
  </si>
  <si>
    <t xml:space="preserve">ЦЕНТР НАВЧАЛЬНИХ ІНФОРМАЦІЙНИХ ТЕХНОЛОГІЙ ТА КОМУНІКАЦІЙ </t>
  </si>
  <si>
    <t>Відділ навчальних програмних засобів і баз даних</t>
  </si>
  <si>
    <t>Старша сестра медична вищої категорії**</t>
  </si>
  <si>
    <t>ЦЕНТР ТВОРЧОГО РОЗВИТКУ ТА ВИХОВАННЯ СТУДЕНТІВ "СУЗІР’Я"</t>
  </si>
  <si>
    <t>Ремонтна дільниця</t>
  </si>
  <si>
    <t>Сектор будівництва і ремонту</t>
  </si>
  <si>
    <t>Лицювальник-плиточник 6 розряду</t>
  </si>
  <si>
    <t>Автотранспортна дільниця</t>
  </si>
  <si>
    <t>Заступник начальника з енергозабезпечення</t>
  </si>
  <si>
    <t>Сектор обслуговування ліфтів та систем вентиляції</t>
  </si>
  <si>
    <t>Сектор енергозабезпечення</t>
  </si>
  <si>
    <t xml:space="preserve">Головний бухгалтер-начальник служби </t>
  </si>
  <si>
    <t>НАВЧАЛЬНО-НАУКОВИЙ ЦЕНТР ОРГАНІЗАЦІЇ ОСВІТНЬОГО ПРОЦЕСУ</t>
  </si>
  <si>
    <t>Директор навчально-наукового центру, доцент, к.н.</t>
  </si>
  <si>
    <t>НАВЧАЛЬНО-НАУКОВИЙ ЦЕНТР ІННОВАЦІЙНИХ ОСВІТНІХ ТЕХНОЛОГІЙ ТА РЕГІОНАЛЬНОГО НАВЧАННЯ</t>
  </si>
  <si>
    <t>ВІДДІЛ ІННОВАЦІЙНИХ ОСВІТНІХ ТЕХНОЛОГІЙ</t>
  </si>
  <si>
    <t>ЖИТОМИРСЬКА ФІЛІЯ</t>
  </si>
  <si>
    <t>Директор філії**</t>
  </si>
  <si>
    <t>ВІННИЦЬКИЙ НАВЧАЛЬНО-НАУКОВИЙ ІНСТИТУТ</t>
  </si>
  <si>
    <t>Директор навчально-наукового інституту, к.н.**</t>
  </si>
  <si>
    <t>КАМ’ЯНЕЦЬ-ПОДІЛЬСЬКИЙ НАВЧАЛЬНО-НАУКОВИЙ ІНСТИТУТ</t>
  </si>
  <si>
    <t>СТОРОЖИНЕЦЬКИЙ НАВЧАЛЬНО-НАУКОВИЙ ІНСТИТУТ</t>
  </si>
  <si>
    <t>ХМЕЛЬНИЦЬКИЙ НАВЧАЛЬНО-НАУКОВИЙ ІНСТИТУТ</t>
  </si>
  <si>
    <t>Завідувач архіву</t>
  </si>
  <si>
    <t>НАВЧАЛЬНА ЛАБОРАТОРІЯ "ЮРИДИЧНА КЛІНІКА"</t>
  </si>
  <si>
    <t>Каштелян**</t>
  </si>
  <si>
    <t>ПЛАНОВО-ФІНАНСОВИЙ ВІДДІЛ</t>
  </si>
  <si>
    <t>СЛУЖБА БУХГАЛТЕРСЬКОГО ОБЛІКУ ТА ФІНАНСОВОЇ ЗВІТНОСТІ</t>
  </si>
  <si>
    <t>Старший інспектор, капітан</t>
  </si>
  <si>
    <t>Кафедра підприємнимцтва, фінансів та оподаткування</t>
  </si>
  <si>
    <t>Доцент (без вч.зв.), к.н.**</t>
  </si>
  <si>
    <t>Кафедра економіко-гуманітарних дисциплін</t>
  </si>
  <si>
    <t>Завідувач кафедри, доцент к.н.**</t>
  </si>
  <si>
    <t>Відділення секретного діловодства та технічного захисту інформації</t>
  </si>
  <si>
    <t>Старший інспектор, майор</t>
  </si>
  <si>
    <t>Інспектор, капітан</t>
  </si>
  <si>
    <t>Відділення оперативних чергових</t>
  </si>
  <si>
    <t>Керівництво курсів</t>
  </si>
  <si>
    <t>Заступник начальника курсу, майор</t>
  </si>
  <si>
    <t>Старший викладач, майор</t>
  </si>
  <si>
    <t>Секретар-друкарка</t>
  </si>
  <si>
    <t>Провідний інженер з ремонту</t>
  </si>
  <si>
    <t>Викладач, майор</t>
  </si>
  <si>
    <t>Директор навчально-наукового-інституту, доцент, к.н.**</t>
  </si>
  <si>
    <t>Інспектор, старший прапорщик</t>
  </si>
  <si>
    <t xml:space="preserve">Начальник відділення, підполковник </t>
  </si>
  <si>
    <t>Старший інспектор з особливих доручень, підполковник</t>
  </si>
  <si>
    <t xml:space="preserve">Начальник курсу, підполковник                      </t>
  </si>
  <si>
    <t>Доцент, к.н., підполковник</t>
  </si>
  <si>
    <t>Доцент, к.н., полковник</t>
  </si>
  <si>
    <t>Начальник факультету, к.н., полковник</t>
  </si>
  <si>
    <t>Сестра-господиня**</t>
  </si>
  <si>
    <t xml:space="preserve">Завідувач музею </t>
  </si>
  <si>
    <t xml:space="preserve">Головний механік  </t>
  </si>
  <si>
    <t>Кафедра фінансових розслідувань</t>
  </si>
  <si>
    <t>Кафедра адміністративного права і процесу та митної безпеки</t>
  </si>
  <si>
    <t>Начальник відділення підполковник</t>
  </si>
  <si>
    <t>Кафедра загальних дисциплін</t>
  </si>
  <si>
    <t>Доцент к.н.</t>
  </si>
  <si>
    <t>№ п/п</t>
  </si>
  <si>
    <t>в.т.ч. за рахунок спеціального фонду</t>
  </si>
  <si>
    <t>в т. ч. за рахунок загального фонду</t>
  </si>
  <si>
    <t>в т. ч. за рахунок спеціального фонду</t>
  </si>
  <si>
    <t>РАЗОМ ПО ШТАТНОМУ РОЗПИСУ</t>
  </si>
  <si>
    <t>Теле-, радіостудія</t>
  </si>
  <si>
    <t>ЗАТВЕРДЖУЮ</t>
  </si>
  <si>
    <t xml:space="preserve">ШТАТНИЙ РОЗПИС </t>
  </si>
  <si>
    <t xml:space="preserve">УНІВЕРСИТЕТУ ДЕРЖАВНОЇ ФІСКАЛЬНОЇ СЛУЖБИ УКРАЇНИ </t>
  </si>
  <si>
    <t>Загальний фонд</t>
  </si>
  <si>
    <t>Фонд оплати праці згідно штатного розпису</t>
  </si>
  <si>
    <t>Надбавка за вислугу років</t>
  </si>
  <si>
    <t>Матеріальна допомога на оздоровлення</t>
  </si>
  <si>
    <t>Щорічна грошова винагорода</t>
  </si>
  <si>
    <t>Погодинна оплата праці</t>
  </si>
  <si>
    <t>Премія</t>
  </si>
  <si>
    <t>Разом по загальному фонду</t>
  </si>
  <si>
    <t>Спеціальний фонд</t>
  </si>
  <si>
    <r>
      <rPr>
        <b/>
        <sz val="11"/>
        <color indexed="8"/>
        <rFont val="Times New Roman"/>
        <family val="1"/>
        <charset val="204"/>
      </rPr>
      <t xml:space="preserve"> за науковий ступінь</t>
    </r>
  </si>
  <si>
    <t>грн.</t>
  </si>
  <si>
    <t>Назва структурного підрозділу та посада</t>
  </si>
  <si>
    <t>НАВЧАЛЬНО-НАУКОВИЙ ІНСТИТУТ СПЕЦІАЛЬНОЇ ФІЗИЧНОЇ І БОЙОВОЇ ПІДГОТОВКИ ТА РЕАБІЛІТАЦІЇ</t>
  </si>
  <si>
    <t>Доплата за роботу в нічній час за кожну годину роботи з 10-ї години вечора до 6-ї години ранку</t>
  </si>
  <si>
    <t>Надбавка за знання та використання в роботі іноземної мови</t>
  </si>
  <si>
    <t>Доплата за використання дизінфікувальних засобів</t>
  </si>
  <si>
    <t>Разом по університету</t>
  </si>
  <si>
    <t>Ректор</t>
  </si>
  <si>
    <t>Начальник планово-фінансового відділу</t>
  </si>
  <si>
    <t>В. О. Войтенко</t>
  </si>
  <si>
    <t>Бляхар 6 розряду</t>
  </si>
  <si>
    <t>Всього професорсько-викладацький склад</t>
  </si>
  <si>
    <t>О. С. Кот</t>
  </si>
  <si>
    <t>Головний бухгалтер-начальник служби бухгалтерського обліку та фнансової звітності</t>
  </si>
  <si>
    <t xml:space="preserve">Кафедра фінансів, обліку та оподаткування </t>
  </si>
  <si>
    <t>Кафедра фінансів, обліку та оподаткування</t>
  </si>
  <si>
    <t>Надбавка за складність, напруженність у роботі</t>
  </si>
  <si>
    <t>Фонд заробітної плати на рік</t>
  </si>
  <si>
    <t xml:space="preserve">Заступник головного бухгалтера-начальник відділу </t>
  </si>
  <si>
    <t>Перший проректор з навчально-методичної та виховної роботи, професор, д.н.</t>
  </si>
  <si>
    <t>Проректор з наукової роботи, професор, д.н.</t>
  </si>
  <si>
    <t>Гринь, (04597) 60-241</t>
  </si>
  <si>
    <t>Завідувач кафедри, професор, к.н.*</t>
  </si>
  <si>
    <t>Провідний фахівець з питань цивільного захисту</t>
  </si>
  <si>
    <t>Методист І категорії**</t>
  </si>
  <si>
    <t>Лікар-акушер-гінеколог вищої категорії**</t>
  </si>
  <si>
    <t>Лікар-акушер-гінеколог І категорії**</t>
  </si>
  <si>
    <t>Маляр 6 розряду</t>
  </si>
  <si>
    <t xml:space="preserve">Відділ спеціалізованої  та професійної підготовки фахівців з фінансових розслідувань </t>
  </si>
  <si>
    <t>Керівництво факультету</t>
  </si>
  <si>
    <t xml:space="preserve">Сестра медична** </t>
  </si>
  <si>
    <t>КАФЕДРА ТЕОРІЇ, ІСТОРІЇ ПРАВА І ДЕРЖАВИ ТА КОНСТИТУЦІЙНОГО ПРАВА</t>
  </si>
  <si>
    <t>Лікар-стоматолог вищої категорії**</t>
  </si>
  <si>
    <t xml:space="preserve">Провідний редактор літературний </t>
  </si>
  <si>
    <t>Практичний психолог вищої категорії**</t>
  </si>
  <si>
    <t>Заступник директора з навчально-методичної роботи, доцент, к.н.</t>
  </si>
  <si>
    <t>Економіст І категорії</t>
  </si>
  <si>
    <t>Заступник директора з виховної роботи</t>
  </si>
  <si>
    <t>Заступник начальника факультету з виховної роботи, полковник</t>
  </si>
  <si>
    <t>Професор (без вч.зв.), к.н.*</t>
  </si>
  <si>
    <t xml:space="preserve">Викладач без категорії, к.н.** </t>
  </si>
  <si>
    <t xml:space="preserve">Викладач без категорії** </t>
  </si>
  <si>
    <t>Завідувач кафедри , доцент (без вч.зв.), к.н.**</t>
  </si>
  <si>
    <t>Пральня</t>
  </si>
  <si>
    <t>Машиніст із прання</t>
  </si>
  <si>
    <t>Заступник директора з виховної роботи, доцент, к.н.</t>
  </si>
  <si>
    <t>Професор, вч.зв.доцент, д.н.*</t>
  </si>
  <si>
    <t>Сектор обліку студентів</t>
  </si>
  <si>
    <t>ПОГОДЖУЮ</t>
  </si>
  <si>
    <r>
      <t>__________________________________</t>
    </r>
    <r>
      <rPr>
        <b/>
        <sz val="12"/>
        <rFont val="Times New Roman"/>
        <family val="1"/>
        <charset val="204"/>
      </rPr>
      <t>П.В. Пашко</t>
    </r>
  </si>
  <si>
    <t>Професор, д.н.**</t>
  </si>
  <si>
    <t>Навчальний відділ</t>
  </si>
  <si>
    <t>Навчально-методичний відділ</t>
  </si>
  <si>
    <t>Відділ забезпечення якості вищої освіти</t>
  </si>
  <si>
    <t>Штат в кількості 1432 штатних одиниць</t>
  </si>
  <si>
    <t xml:space="preserve">Бібліограф </t>
  </si>
  <si>
    <t>Сектор обліку електронних видань</t>
  </si>
  <si>
    <t>Бібліограф ІІ категорії</t>
  </si>
  <si>
    <t>Сектор підтримки наукових досліджень</t>
  </si>
  <si>
    <t>Відділ інформаційних технологій та комп’ютерного забезпечення</t>
  </si>
  <si>
    <t>Заступник начальника факультету з навчально-методичної роботи, к.н., полковник</t>
  </si>
  <si>
    <t>Заступник директора з навчально-методичної роботи, к.н.</t>
  </si>
  <si>
    <t>Директор навчально-наукового центру, к.н.</t>
  </si>
  <si>
    <t>Заступник директора навчально-наукового центру</t>
  </si>
  <si>
    <t>КАФЕДРА ФІЗИЧНОГО ВИХОВАННЯ, СПОРТУ ТА ЗДОРОВ’Я ЛЮДИНИ</t>
  </si>
  <si>
    <t xml:space="preserve">КАФЕДРА ТОВАРОЗНАВСТВА ТА ТЕХНОГЕННО-ЕКОЛОГІЧНОЇ БЕЗПЕКИ </t>
  </si>
  <si>
    <t xml:space="preserve">Заступник директора з платних послуг** </t>
  </si>
  <si>
    <t>Лікар-психофізіолог**</t>
  </si>
  <si>
    <t>Бухгалтер І категорії (касир )</t>
  </si>
  <si>
    <t>Разом по спеціальному фонду</t>
  </si>
  <si>
    <t xml:space="preserve">Завідувач відділу, к.н.     </t>
  </si>
  <si>
    <t>Професор, вч.зв. доцент, к.н., полковник</t>
  </si>
  <si>
    <t>Начальник кафедри, вч.зв. професор, д.н., полковник</t>
  </si>
  <si>
    <t>Заступник начальника кафедри, вч.зв. доцент, к.н., підполковник</t>
  </si>
  <si>
    <t>Професор, вч.зв. доцент, к.н., підполковник</t>
  </si>
  <si>
    <t>Доцент, вч.зв. доцент, к.н., підполковник</t>
  </si>
  <si>
    <t>Заступник начальника факультету з організаційної роботи, к.н., полковник</t>
  </si>
  <si>
    <t>Заступник начальника кафедри, підполковник</t>
  </si>
  <si>
    <t>Доцент, підполковник</t>
  </si>
  <si>
    <t>Лікар-отоларинголог вищої категорії**</t>
  </si>
  <si>
    <t>Проректор з міжнародної діяльності та інвестицій, професор, д.н.</t>
  </si>
  <si>
    <t>КАФЕДРА УПРАВЛІНСЬКОГО ОБЛІКУ, БІЗНЕС-АНАЛІТИКИ ТА СТАТИСТИКИ</t>
  </si>
  <si>
    <t>Фахівець з фізичної реабілітації**</t>
  </si>
  <si>
    <t>Лікар з ультразвукової діагностики І категорії**</t>
  </si>
  <si>
    <t>Лікар-кардіолог**</t>
  </si>
  <si>
    <t>КАФЕДРА ЖУРНАЛІСТИКИ, УКРАЇНСЬКОЇ СЛОВЕСНОСТІ ТА КУЛЬТУРИ</t>
  </si>
  <si>
    <t>НАВЧАЛЬНО-НАУКОВИЙ ІНСТИТУТ ІНФОРМАЦІЙНИХ ТЕХНОЛОГІЙ</t>
  </si>
  <si>
    <t>ВІДДІЛ ОРГАНІЗАЦІЇ РОБОТИ ВЧЕНОЇ РАДИ ТА РЕКТОРАТУ</t>
  </si>
  <si>
    <t>ВІДДІЛ  МАРКЕТИНГУ ТА ПЕРСПЕКТИВНИХ ТЕХНОЛОГІЙ</t>
  </si>
  <si>
    <t>Сектор військового обліку та мобілізаційної роботи</t>
  </si>
  <si>
    <t xml:space="preserve">КАФЕДРА ФІНАНСІВ ІМЕНІ Л.Л. ТАРАНГУЛ </t>
  </si>
  <si>
    <t>Сектор контролю</t>
  </si>
  <si>
    <t>КАФЕДРА ХОРТИНГУ ТА РЕАБІЛІТАЦІЇ</t>
  </si>
  <si>
    <t>ВІДДІЛ ОРГАНІЗАЦІЙНО-РОЗПОРЯДЧОЇ РОБОТИ</t>
  </si>
  <si>
    <t>Сектор забезпечення документообігу та прийому громадян</t>
  </si>
  <si>
    <t xml:space="preserve">Провідний бухгалтер** </t>
  </si>
  <si>
    <t>Молодша медична сестра**</t>
  </si>
  <si>
    <t>Слюсар з ремонту та обслуговування систем вентиляції та кондиціювання 6 розряду</t>
  </si>
  <si>
    <t>Старший майстер енергонагляду</t>
  </si>
  <si>
    <t>Контролер енергонагляду</t>
  </si>
  <si>
    <t>Старший викладач, к.н.**</t>
  </si>
  <si>
    <t>Завідувач підготовчого відділення для іноземців та осіб без громадянства**</t>
  </si>
  <si>
    <t>Професор (без вч.зв.), д.н.*</t>
  </si>
  <si>
    <t>Професор, к.н.**</t>
  </si>
  <si>
    <t>НАВЧАЛЬНО-НАУКОВА ЛАБОРАТОРІЯ З ФІЗИЧНОЇ РЕАБІЛІТАЦІЇ ТА ЕРГОТЕРАПІЇ</t>
  </si>
  <si>
    <t>Завідувач навчально-наукової лабораторії</t>
  </si>
  <si>
    <t>Фахівець з фізичної реабілітації</t>
  </si>
  <si>
    <t>В.о. Голови ДФС України</t>
  </si>
  <si>
    <r>
      <t xml:space="preserve">____________________________ </t>
    </r>
    <r>
      <rPr>
        <b/>
        <sz val="12"/>
        <rFont val="Times New Roman"/>
        <family val="1"/>
        <charset val="204"/>
      </rPr>
      <t>О.С. Власов</t>
    </r>
  </si>
  <si>
    <t>Опалювач**</t>
  </si>
  <si>
    <t>Завідувач кафедри, професор, д.н.</t>
  </si>
  <si>
    <t>Швачка**</t>
  </si>
  <si>
    <t>Старший інспектор з особливих доручень, підполковник, к.н.</t>
  </si>
  <si>
    <t>Професор, полковник</t>
  </si>
  <si>
    <t>Вводиться в дію з 01.01.2019</t>
  </si>
  <si>
    <t>на 2019 рік</t>
  </si>
  <si>
    <t>"___"______________ 2019 р.</t>
  </si>
  <si>
    <t>Начальник кафедри, к.н., полковник</t>
  </si>
  <si>
    <t>Проректор з інфраструктури**</t>
  </si>
  <si>
    <t>Проректор з адміністративно-господарської діяльності**</t>
  </si>
  <si>
    <t>Надбавка за особливості проходження служби</t>
  </si>
  <si>
    <t>Оплата по трудових угодах</t>
  </si>
  <si>
    <t>Директор наукової бібліотеки, к.н., доцент</t>
  </si>
  <si>
    <t>Компенсаційні виплати податку з доходів фізичних осіб</t>
  </si>
  <si>
    <t>Матеріальна допомога для вирішення соціально-побутових питань</t>
  </si>
  <si>
    <t>Старший викладач (без н.с.)</t>
  </si>
  <si>
    <t>із місячним фондом заробітної плати   7 781 628 грн.</t>
  </si>
  <si>
    <t>(Сім мільйонів сімсот вісімдесят одна тисяча шістсот двадцять вісім гривень)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</si>
</sst>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г_р_н_._-;\-* #,##0.00\ _г_р_н_._-;_-* &quot;-&quot;??\ _г_р_н_._-;_-@_-"/>
  </numFmts>
  <fonts count="39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0"/>
      <name val="Arial Cyr"/>
      <family val="2"/>
      <charset val="204"/>
    </font>
    <font>
      <sz val="10"/>
      <name val="Helv"/>
      <family val="2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9" fillId="4" borderId="0" applyNumberFormat="0" applyBorder="0" applyAlignment="0" applyProtection="0"/>
    <xf numFmtId="0" fontId="17" fillId="0" borderId="3" applyNumberFormat="0" applyFill="0" applyAlignment="0" applyProtection="0"/>
    <xf numFmtId="0" fontId="13" fillId="21" borderId="5" applyNumberFormat="0" applyAlignment="0" applyProtection="0"/>
    <xf numFmtId="0" fontId="20" fillId="0" borderId="0" applyNumberFormat="0" applyFill="0" applyBorder="0" applyAlignment="0" applyProtection="0"/>
    <xf numFmtId="0" fontId="11" fillId="20" borderId="1" applyNumberFormat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21" fillId="23" borderId="6" applyNumberFormat="0" applyFont="0" applyAlignment="0" applyProtection="0"/>
    <xf numFmtId="0" fontId="10" fillId="20" borderId="2" applyNumberFormat="0" applyAlignment="0" applyProtection="0"/>
    <xf numFmtId="0" fontId="14" fillId="22" borderId="0" applyNumberFormat="0" applyBorder="0" applyAlignment="0" applyProtection="0"/>
    <xf numFmtId="0" fontId="22" fillId="0" borderId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226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/>
    <xf numFmtId="1" fontId="1" fillId="0" borderId="0" xfId="0" applyNumberFormat="1" applyFont="1" applyFill="1"/>
    <xf numFmtId="0" fontId="1" fillId="0" borderId="0" xfId="0" applyFont="1" applyFill="1" applyBorder="1"/>
    <xf numFmtId="0" fontId="6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/>
    </xf>
    <xf numFmtId="4" fontId="26" fillId="0" borderId="7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/>
    </xf>
    <xf numFmtId="1" fontId="1" fillId="0" borderId="0" xfId="0" applyNumberFormat="1" applyFont="1" applyFill="1" applyAlignment="1">
      <alignment horizontal="left" wrapText="1"/>
    </xf>
    <xf numFmtId="1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2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/>
    <xf numFmtId="0" fontId="23" fillId="0" borderId="0" xfId="0" applyFont="1" applyFill="1" applyBorder="1"/>
    <xf numFmtId="0" fontId="6" fillId="0" borderId="0" xfId="0" applyFont="1" applyFill="1" applyBorder="1" applyAlignment="1">
      <alignment wrapText="1"/>
    </xf>
    <xf numFmtId="1" fontId="6" fillId="0" borderId="0" xfId="0" applyNumberFormat="1" applyFont="1" applyFill="1" applyBorder="1"/>
    <xf numFmtId="1" fontId="23" fillId="0" borderId="0" xfId="0" applyNumberFormat="1" applyFont="1" applyFill="1"/>
    <xf numFmtId="3" fontId="23" fillId="0" borderId="0" xfId="0" applyNumberFormat="1" applyFont="1" applyFill="1" applyBorder="1"/>
    <xf numFmtId="1" fontId="23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 wrapText="1"/>
    </xf>
    <xf numFmtId="1" fontId="23" fillId="0" borderId="0" xfId="0" applyNumberFormat="1" applyFont="1" applyFill="1" applyAlignment="1">
      <alignment horizontal="left" wrapText="1"/>
    </xf>
    <xf numFmtId="1" fontId="29" fillId="0" borderId="7" xfId="0" applyNumberFormat="1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center" wrapText="1"/>
    </xf>
    <xf numFmtId="3" fontId="6" fillId="0" borderId="7" xfId="0" applyNumberFormat="1" applyFont="1" applyFill="1" applyBorder="1" applyAlignment="1">
      <alignment horizontal="right"/>
    </xf>
    <xf numFmtId="3" fontId="6" fillId="0" borderId="7" xfId="0" applyNumberFormat="1" applyFont="1" applyFill="1" applyBorder="1"/>
    <xf numFmtId="3" fontId="26" fillId="0" borderId="7" xfId="0" applyNumberFormat="1" applyFont="1" applyFill="1" applyBorder="1" applyAlignment="1">
      <alignment horizontal="right"/>
    </xf>
    <xf numFmtId="3" fontId="26" fillId="0" borderId="7" xfId="0" applyNumberFormat="1" applyFont="1" applyFill="1" applyBorder="1"/>
    <xf numFmtId="2" fontId="6" fillId="0" borderId="7" xfId="0" applyNumberFormat="1" applyFont="1" applyFill="1" applyBorder="1" applyAlignment="1">
      <alignment horizontal="right"/>
    </xf>
    <xf numFmtId="1" fontId="6" fillId="0" borderId="7" xfId="0" applyNumberFormat="1" applyFont="1" applyFill="1" applyBorder="1" applyAlignment="1">
      <alignment horizontal="right"/>
    </xf>
    <xf numFmtId="1" fontId="6" fillId="0" borderId="7" xfId="0" applyNumberFormat="1" applyFont="1" applyFill="1" applyBorder="1"/>
    <xf numFmtId="2" fontId="26" fillId="0" borderId="7" xfId="0" applyNumberFormat="1" applyFont="1" applyFill="1" applyBorder="1" applyAlignment="1">
      <alignment horizontal="right"/>
    </xf>
    <xf numFmtId="2" fontId="26" fillId="0" borderId="7" xfId="0" applyNumberFormat="1" applyFont="1" applyFill="1" applyBorder="1"/>
    <xf numFmtId="1" fontId="6" fillId="0" borderId="7" xfId="0" applyNumberFormat="1" applyFont="1" applyFill="1" applyBorder="1" applyAlignment="1">
      <alignment horizontal="right" wrapText="1"/>
    </xf>
    <xf numFmtId="0" fontId="6" fillId="0" borderId="7" xfId="0" applyFont="1" applyFill="1" applyBorder="1" applyAlignment="1">
      <alignment horizontal="center" vertical="top" wrapText="1"/>
    </xf>
    <xf numFmtId="2" fontId="6" fillId="0" borderId="7" xfId="0" applyNumberFormat="1" applyFont="1" applyFill="1" applyBorder="1" applyAlignment="1">
      <alignment horizontal="right" wrapText="1"/>
    </xf>
    <xf numFmtId="1" fontId="6" fillId="0" borderId="7" xfId="0" applyNumberFormat="1" applyFont="1" applyFill="1" applyBorder="1" applyAlignment="1">
      <alignment wrapText="1"/>
    </xf>
    <xf numFmtId="4" fontId="6" fillId="0" borderId="7" xfId="0" applyNumberFormat="1" applyFont="1" applyFill="1" applyBorder="1" applyAlignment="1">
      <alignment horizontal="right"/>
    </xf>
    <xf numFmtId="4" fontId="6" fillId="0" borderId="7" xfId="0" applyNumberFormat="1" applyFont="1" applyFill="1" applyBorder="1"/>
    <xf numFmtId="1" fontId="26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vertical="center" wrapText="1"/>
    </xf>
    <xf numFmtId="1" fontId="6" fillId="0" borderId="7" xfId="0" applyNumberFormat="1" applyFont="1" applyFill="1" applyBorder="1" applyAlignment="1"/>
    <xf numFmtId="0" fontId="6" fillId="0" borderId="7" xfId="34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top" wrapText="1"/>
    </xf>
    <xf numFmtId="1" fontId="26" fillId="0" borderId="7" xfId="0" applyNumberFormat="1" applyFont="1" applyFill="1" applyBorder="1" applyAlignment="1">
      <alignment horizontal="left" vertical="top" wrapText="1"/>
    </xf>
    <xf numFmtId="1" fontId="26" fillId="0" borderId="7" xfId="0" applyNumberFormat="1" applyFont="1" applyFill="1" applyBorder="1" applyAlignment="1">
      <alignment horizontal="left" vertical="center" wrapText="1"/>
    </xf>
    <xf numFmtId="1" fontId="6" fillId="0" borderId="7" xfId="0" applyNumberFormat="1" applyFont="1" applyFill="1" applyBorder="1" applyAlignment="1">
      <alignment horizontal="center" wrapText="1"/>
    </xf>
    <xf numFmtId="1" fontId="6" fillId="0" borderId="7" xfId="0" applyNumberFormat="1" applyFont="1" applyFill="1" applyBorder="1" applyAlignment="1">
      <alignment horizontal="right" vertical="top" wrapText="1"/>
    </xf>
    <xf numFmtId="1" fontId="26" fillId="0" borderId="7" xfId="0" applyNumberFormat="1" applyFont="1" applyFill="1" applyBorder="1"/>
    <xf numFmtId="0" fontId="6" fillId="0" borderId="7" xfId="0" applyFont="1" applyFill="1" applyBorder="1" applyAlignment="1">
      <alignment wrapText="1"/>
    </xf>
    <xf numFmtId="0" fontId="6" fillId="0" borderId="7" xfId="32" applyFont="1" applyFill="1" applyBorder="1" applyAlignment="1">
      <alignment vertical="top" wrapText="1"/>
    </xf>
    <xf numFmtId="2" fontId="6" fillId="0" borderId="7" xfId="32" applyNumberFormat="1" applyFont="1" applyFill="1" applyBorder="1" applyAlignment="1">
      <alignment horizontal="right" wrapText="1"/>
    </xf>
    <xf numFmtId="2" fontId="6" fillId="0" borderId="7" xfId="0" applyNumberFormat="1" applyFont="1" applyFill="1" applyBorder="1" applyAlignment="1">
      <alignment horizontal="right" vertical="center"/>
    </xf>
    <xf numFmtId="1" fontId="6" fillId="0" borderId="7" xfId="0" applyNumberFormat="1" applyFont="1" applyFill="1" applyBorder="1" applyAlignment="1">
      <alignment vertical="top"/>
    </xf>
    <xf numFmtId="1" fontId="26" fillId="0" borderId="7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right"/>
    </xf>
    <xf numFmtId="1" fontId="6" fillId="0" borderId="10" xfId="0" applyNumberFormat="1" applyFont="1" applyFill="1" applyBorder="1"/>
    <xf numFmtId="1" fontId="6" fillId="0" borderId="9" xfId="0" applyNumberFormat="1" applyFont="1" applyFill="1" applyBorder="1"/>
    <xf numFmtId="0" fontId="31" fillId="0" borderId="9" xfId="0" applyFont="1" applyFill="1" applyBorder="1" applyAlignment="1">
      <alignment vertical="center" wrapText="1"/>
    </xf>
    <xf numFmtId="0" fontId="31" fillId="0" borderId="8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top" wrapText="1"/>
    </xf>
    <xf numFmtId="0" fontId="26" fillId="0" borderId="9" xfId="0" applyFont="1" applyFill="1" applyBorder="1" applyAlignment="1">
      <alignment vertical="top" wrapText="1"/>
    </xf>
    <xf numFmtId="0" fontId="26" fillId="0" borderId="8" xfId="0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wrapText="1"/>
    </xf>
    <xf numFmtId="2" fontId="27" fillId="0" borderId="0" xfId="0" applyNumberFormat="1" applyFont="1" applyFill="1" applyBorder="1" applyAlignment="1">
      <alignment horizontal="right"/>
    </xf>
    <xf numFmtId="1" fontId="27" fillId="0" borderId="0" xfId="0" applyNumberFormat="1" applyFont="1" applyFill="1" applyBorder="1" applyAlignment="1">
      <alignment horizontal="right"/>
    </xf>
    <xf numFmtId="1" fontId="27" fillId="0" borderId="0" xfId="0" applyNumberFormat="1" applyFont="1" applyFill="1" applyBorder="1"/>
    <xf numFmtId="0" fontId="2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horizontal="center" vertical="top"/>
    </xf>
    <xf numFmtId="2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/>
    <xf numFmtId="0" fontId="1" fillId="0" borderId="0" xfId="0" applyFont="1" applyFill="1" applyBorder="1" applyAlignment="1">
      <alignment wrapText="1"/>
    </xf>
    <xf numFmtId="0" fontId="6" fillId="0" borderId="7" xfId="34" applyFont="1" applyFill="1" applyBorder="1" applyAlignment="1">
      <alignment horizontal="left" wrapText="1"/>
    </xf>
    <xf numFmtId="2" fontId="6" fillId="0" borderId="7" xfId="34" applyNumberFormat="1" applyFont="1" applyFill="1" applyBorder="1" applyAlignment="1">
      <alignment horizontal="right"/>
    </xf>
    <xf numFmtId="1" fontId="23" fillId="0" borderId="0" xfId="0" applyNumberFormat="1" applyFont="1" applyFill="1" applyAlignment="1">
      <alignment horizontal="right" wrapText="1"/>
    </xf>
    <xf numFmtId="2" fontId="6" fillId="0" borderId="7" xfId="0" applyNumberFormat="1" applyFont="1" applyFill="1" applyBorder="1" applyAlignment="1">
      <alignment horizontal="right" vertical="center" wrapText="1"/>
    </xf>
    <xf numFmtId="0" fontId="35" fillId="0" borderId="0" xfId="0" applyFont="1" applyFill="1" applyAlignment="1">
      <alignment horizontal="center"/>
    </xf>
    <xf numFmtId="1" fontId="36" fillId="0" borderId="0" xfId="0" applyNumberFormat="1" applyFont="1" applyFill="1"/>
    <xf numFmtId="1" fontId="36" fillId="0" borderId="0" xfId="0" applyNumberFormat="1" applyFont="1" applyFill="1" applyAlignment="1">
      <alignment horizontal="left" vertical="top" wrapText="1"/>
    </xf>
    <xf numFmtId="1" fontId="35" fillId="0" borderId="0" xfId="0" applyNumberFormat="1" applyFont="1" applyFill="1" applyAlignment="1">
      <alignment horizontal="left" wrapText="1"/>
    </xf>
    <xf numFmtId="0" fontId="37" fillId="0" borderId="7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 wrapText="1"/>
    </xf>
    <xf numFmtId="9" fontId="32" fillId="0" borderId="7" xfId="0" applyNumberFormat="1" applyFont="1" applyFill="1" applyBorder="1" applyAlignment="1">
      <alignment horizontal="center" wrapText="1"/>
    </xf>
    <xf numFmtId="0" fontId="32" fillId="0" borderId="7" xfId="0" applyFont="1" applyFill="1" applyBorder="1" applyAlignment="1">
      <alignment horizontal="center"/>
    </xf>
    <xf numFmtId="0" fontId="34" fillId="0" borderId="7" xfId="0" applyFont="1" applyFill="1" applyBorder="1" applyAlignment="1">
      <alignment horizont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7" xfId="34" applyFont="1" applyFill="1" applyBorder="1" applyAlignment="1">
      <alignment horizontal="center"/>
    </xf>
    <xf numFmtId="0" fontId="31" fillId="0" borderId="9" xfId="0" applyFont="1" applyFill="1" applyBorder="1" applyAlignment="1">
      <alignment vertical="top" wrapText="1"/>
    </xf>
    <xf numFmtId="0" fontId="32" fillId="0" borderId="7" xfId="32" applyFont="1" applyFill="1" applyBorder="1" applyAlignment="1">
      <alignment horizontal="center" wrapText="1"/>
    </xf>
    <xf numFmtId="0" fontId="31" fillId="0" borderId="7" xfId="0" applyFont="1" applyFill="1" applyBorder="1" applyAlignment="1">
      <alignment horizontal="center" wrapText="1"/>
    </xf>
    <xf numFmtId="0" fontId="32" fillId="0" borderId="7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top"/>
    </xf>
    <xf numFmtId="0" fontId="32" fillId="0" borderId="7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wrapText="1"/>
    </xf>
    <xf numFmtId="0" fontId="35" fillId="0" borderId="7" xfId="0" applyFont="1" applyFill="1" applyBorder="1"/>
    <xf numFmtId="4" fontId="32" fillId="0" borderId="7" xfId="0" applyNumberFormat="1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" fontId="24" fillId="0" borderId="7" xfId="0" applyNumberFormat="1" applyFont="1" applyFill="1" applyBorder="1" applyAlignment="1">
      <alignment horizontal="center"/>
    </xf>
    <xf numFmtId="1" fontId="26" fillId="0" borderId="7" xfId="0" applyNumberFormat="1" applyFont="1" applyFill="1" applyBorder="1" applyAlignment="1">
      <alignment vertical="center" wrapText="1"/>
    </xf>
    <xf numFmtId="1" fontId="31" fillId="0" borderId="7" xfId="0" applyNumberFormat="1" applyFont="1" applyFill="1" applyBorder="1" applyAlignment="1">
      <alignment vertical="center" wrapText="1"/>
    </xf>
    <xf numFmtId="1" fontId="26" fillId="0" borderId="0" xfId="0" applyNumberFormat="1" applyFont="1" applyFill="1" applyBorder="1"/>
    <xf numFmtId="1" fontId="27" fillId="0" borderId="0" xfId="0" applyNumberFormat="1" applyFont="1" applyFill="1" applyBorder="1" applyAlignment="1">
      <alignment vertical="top"/>
    </xf>
    <xf numFmtId="1" fontId="23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vertical="center" wrapText="1"/>
    </xf>
    <xf numFmtId="1" fontId="32" fillId="0" borderId="7" xfId="0" applyNumberFormat="1" applyFont="1" applyFill="1" applyBorder="1" applyAlignment="1">
      <alignment vertical="center" wrapText="1"/>
    </xf>
    <xf numFmtId="1" fontId="6" fillId="0" borderId="7" xfId="34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/>
    <xf numFmtId="1" fontId="6" fillId="0" borderId="7" xfId="0" applyNumberFormat="1" applyFont="1" applyFill="1" applyBorder="1" applyAlignment="1">
      <alignment horizontal="left"/>
    </xf>
    <xf numFmtId="0" fontId="26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top"/>
    </xf>
    <xf numFmtId="0" fontId="26" fillId="0" borderId="13" xfId="0" applyFont="1" applyFill="1" applyBorder="1" applyAlignment="1">
      <alignment horizontal="center" vertical="top"/>
    </xf>
    <xf numFmtId="1" fontId="6" fillId="0" borderId="14" xfId="0" applyNumberFormat="1" applyFont="1" applyFill="1" applyBorder="1"/>
    <xf numFmtId="0" fontId="5" fillId="0" borderId="13" xfId="0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14" xfId="0" applyNumberFormat="1" applyFont="1" applyFill="1" applyBorder="1"/>
    <xf numFmtId="3" fontId="6" fillId="0" borderId="7" xfId="0" applyNumberFormat="1" applyFont="1" applyFill="1" applyBorder="1" applyAlignment="1">
      <alignment horizontal="right" wrapText="1"/>
    </xf>
    <xf numFmtId="2" fontId="6" fillId="0" borderId="7" xfId="0" applyNumberFormat="1" applyFont="1" applyFill="1" applyBorder="1"/>
    <xf numFmtId="1" fontId="2" fillId="0" borderId="7" xfId="0" applyNumberFormat="1" applyFont="1" applyFill="1" applyBorder="1"/>
    <xf numFmtId="1" fontId="33" fillId="0" borderId="7" xfId="0" applyNumberFormat="1" applyFont="1" applyFill="1" applyBorder="1" applyAlignment="1">
      <alignment horizontal="right"/>
    </xf>
    <xf numFmtId="0" fontId="26" fillId="0" borderId="7" xfId="0" applyFont="1" applyFill="1" applyBorder="1" applyAlignment="1">
      <alignment vertical="top" wrapText="1"/>
    </xf>
    <xf numFmtId="0" fontId="2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" fontId="26" fillId="0" borderId="7" xfId="0" applyNumberFormat="1" applyFont="1" applyFill="1" applyBorder="1" applyAlignment="1">
      <alignment horizontal="center" vertical="center" textRotation="90" wrapText="1"/>
    </xf>
    <xf numFmtId="0" fontId="27" fillId="0" borderId="0" xfId="0" applyFont="1" applyFill="1" applyBorder="1" applyAlignment="1">
      <alignment horizontal="left" vertical="top" wrapText="1"/>
    </xf>
    <xf numFmtId="1" fontId="27" fillId="0" borderId="0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 horizontal="center" vertical="top"/>
    </xf>
    <xf numFmtId="1" fontId="27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7" fillId="0" borderId="0" xfId="0" applyFont="1" applyFill="1" applyBorder="1" applyAlignment="1">
      <alignment horizontal="left" wrapText="1"/>
    </xf>
    <xf numFmtId="1" fontId="27" fillId="0" borderId="0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29" fillId="0" borderId="9" xfId="0" applyFont="1" applyFill="1" applyBorder="1" applyAlignment="1">
      <alignment horizontal="left"/>
    </xf>
    <xf numFmtId="0" fontId="29" fillId="0" borderId="8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left"/>
    </xf>
    <xf numFmtId="0" fontId="26" fillId="0" borderId="9" xfId="0" applyFont="1" applyFill="1" applyBorder="1" applyAlignment="1">
      <alignment horizontal="left"/>
    </xf>
    <xf numFmtId="0" fontId="26" fillId="0" borderId="9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26" fillId="0" borderId="8" xfId="0" applyFont="1" applyFill="1" applyBorder="1" applyAlignment="1">
      <alignment horizontal="left"/>
    </xf>
    <xf numFmtId="0" fontId="26" fillId="0" borderId="7" xfId="0" applyFont="1" applyFill="1" applyBorder="1" applyAlignment="1">
      <alignment horizontal="left" wrapText="1"/>
    </xf>
    <xf numFmtId="0" fontId="26" fillId="0" borderId="7" xfId="0" applyFont="1" applyFill="1" applyBorder="1" applyAlignment="1">
      <alignment horizontal="left" vertical="top"/>
    </xf>
    <xf numFmtId="0" fontId="26" fillId="0" borderId="7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top"/>
    </xf>
    <xf numFmtId="0" fontId="28" fillId="0" borderId="7" xfId="0" applyFont="1" applyFill="1" applyBorder="1" applyAlignment="1">
      <alignment horizontal="center" vertical="top"/>
    </xf>
    <xf numFmtId="0" fontId="26" fillId="0" borderId="7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center" vertical="top"/>
    </xf>
    <xf numFmtId="0" fontId="26" fillId="0" borderId="8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left" vertical="top"/>
    </xf>
    <xf numFmtId="0" fontId="25" fillId="0" borderId="7" xfId="0" applyFont="1" applyFill="1" applyBorder="1" applyAlignment="1">
      <alignment horizontal="left" vertical="top"/>
    </xf>
    <xf numFmtId="0" fontId="31" fillId="0" borderId="10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top" wrapText="1"/>
    </xf>
    <xf numFmtId="0" fontId="31" fillId="0" borderId="9" xfId="0" applyFont="1" applyFill="1" applyBorder="1" applyAlignment="1">
      <alignment horizontal="center" vertical="top" wrapText="1"/>
    </xf>
    <xf numFmtId="0" fontId="31" fillId="0" borderId="8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9" xfId="0" applyFont="1" applyFill="1" applyBorder="1" applyAlignment="1">
      <alignment horizontal="center" vertical="top" wrapText="1"/>
    </xf>
    <xf numFmtId="0" fontId="26" fillId="0" borderId="8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wrapText="1"/>
    </xf>
    <xf numFmtId="0" fontId="26" fillId="0" borderId="9" xfId="0" applyFont="1" applyFill="1" applyBorder="1" applyAlignment="1">
      <alignment horizontal="center" wrapText="1"/>
    </xf>
    <xf numFmtId="0" fontId="26" fillId="0" borderId="8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top" wrapText="1"/>
    </xf>
    <xf numFmtId="0" fontId="31" fillId="0" borderId="9" xfId="0" applyFont="1" applyFill="1" applyBorder="1" applyAlignment="1">
      <alignment horizontal="left" vertical="top" wrapText="1"/>
    </xf>
    <xf numFmtId="0" fontId="31" fillId="0" borderId="8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/>
    <xf numFmtId="1" fontId="26" fillId="0" borderId="7" xfId="0" applyNumberFormat="1" applyFont="1" applyFill="1" applyBorder="1" applyAlignment="1">
      <alignment horizontal="center" vertical="center" textRotation="90" wrapText="1"/>
    </xf>
    <xf numFmtId="1" fontId="25" fillId="0" borderId="7" xfId="0" applyNumberFormat="1" applyFont="1" applyFill="1" applyBorder="1" applyAlignment="1">
      <alignment horizontal="center" vertical="center"/>
    </xf>
    <xf numFmtId="1" fontId="25" fillId="0" borderId="7" xfId="0" applyNumberFormat="1" applyFont="1" applyFill="1" applyBorder="1" applyAlignment="1">
      <alignment vertical="center"/>
    </xf>
    <xf numFmtId="1" fontId="26" fillId="0" borderId="7" xfId="35" applyNumberFormat="1" applyFont="1" applyFill="1" applyBorder="1" applyAlignment="1">
      <alignment horizontal="center" vertical="center" textRotation="90" wrapText="1"/>
    </xf>
    <xf numFmtId="1" fontId="28" fillId="0" borderId="7" xfId="0" applyNumberFormat="1" applyFont="1" applyFill="1" applyBorder="1" applyAlignment="1"/>
    <xf numFmtId="1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 wrapText="1"/>
    </xf>
    <xf numFmtId="0" fontId="28" fillId="0" borderId="7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/>
    </xf>
    <xf numFmtId="1" fontId="26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1" fontId="23" fillId="0" borderId="0" xfId="0" applyNumberFormat="1" applyFont="1" applyFill="1" applyAlignment="1">
      <alignment horizontal="center" wrapText="1"/>
    </xf>
    <xf numFmtId="1" fontId="27" fillId="0" borderId="0" xfId="0" applyNumberFormat="1" applyFont="1" applyFill="1" applyAlignment="1">
      <alignment horizontal="left" vertical="top" wrapText="1"/>
    </xf>
    <xf numFmtId="1" fontId="23" fillId="0" borderId="0" xfId="0" applyNumberFormat="1" applyFont="1" applyFill="1" applyAlignment="1">
      <alignment horizontal="left" vertical="top" wrapText="1"/>
    </xf>
    <xf numFmtId="1" fontId="27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Alignment="1">
      <alignment horizontal="left"/>
    </xf>
    <xf numFmtId="1" fontId="23" fillId="0" borderId="0" xfId="0" applyNumberFormat="1" applyFont="1" applyFill="1" applyAlignment="1">
      <alignment horizontal="left" vertical="center" wrapText="1"/>
    </xf>
  </cellXfs>
  <cellStyles count="45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2 3" xfId="33"/>
    <cellStyle name="Обычный 3" xfId="34"/>
    <cellStyle name="Обычный 4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Стиль 1" xfId="41"/>
    <cellStyle name="Текст попередження" xfId="42"/>
    <cellStyle name="Текст пояснення" xfId="43"/>
    <cellStyle name="Финансовы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8"/>
  <sheetViews>
    <sheetView tabSelected="1" view="pageBreakPreview" topLeftCell="A18" zoomScaleSheetLayoutView="100" workbookViewId="0">
      <pane ySplit="1755" topLeftCell="A1092" activePane="bottomLeft"/>
      <selection activeCell="Q18" sqref="Q1:S1048576"/>
      <selection pane="bottomLeft" activeCell="U1108" sqref="U1108"/>
    </sheetView>
  </sheetViews>
  <sheetFormatPr defaultRowHeight="12.75" x14ac:dyDescent="0.2"/>
  <cols>
    <col min="1" max="1" width="3.85546875" style="11" customWidth="1"/>
    <col min="2" max="2" width="35.42578125" style="6" customWidth="1"/>
    <col min="3" max="3" width="7.42578125" style="91" customWidth="1"/>
    <col min="4" max="4" width="9.42578125" style="15" customWidth="1"/>
    <col min="5" max="5" width="5.85546875" style="16" customWidth="1"/>
    <col min="6" max="6" width="8" style="3" bestFit="1" customWidth="1"/>
    <col min="7" max="7" width="7.7109375" style="3" customWidth="1"/>
    <col min="8" max="8" width="6.42578125" style="3" bestFit="1" customWidth="1"/>
    <col min="9" max="9" width="5" style="3" customWidth="1"/>
    <col min="10" max="10" width="5.28515625" style="3" customWidth="1"/>
    <col min="11" max="11" width="5.5703125" style="3" bestFit="1" customWidth="1"/>
    <col min="12" max="12" width="5.85546875" style="3" customWidth="1"/>
    <col min="13" max="13" width="5.7109375" style="3" customWidth="1"/>
    <col min="14" max="14" width="6.7109375" style="17" customWidth="1"/>
    <col min="15" max="15" width="11.140625" style="17" customWidth="1"/>
    <col min="16" max="16" width="12" style="17" customWidth="1"/>
    <col min="17" max="16384" width="9.140625" style="2"/>
  </cols>
  <sheetData>
    <row r="1" spans="1:16" ht="32.25" customHeight="1" x14ac:dyDescent="0.25">
      <c r="A1" s="3"/>
      <c r="B1" s="146" t="s">
        <v>424</v>
      </c>
      <c r="D1" s="144"/>
      <c r="E1" s="144"/>
      <c r="F1" s="144"/>
      <c r="G1" s="25"/>
      <c r="K1" s="24"/>
      <c r="L1" s="223" t="s">
        <v>363</v>
      </c>
      <c r="M1" s="223"/>
      <c r="N1" s="223"/>
      <c r="O1" s="223"/>
      <c r="P1" s="119"/>
    </row>
    <row r="2" spans="1:16" ht="12.75" customHeight="1" x14ac:dyDescent="0.25">
      <c r="A2" s="3"/>
      <c r="B2" s="24"/>
      <c r="C2" s="92"/>
      <c r="D2" s="146"/>
      <c r="E2" s="146"/>
      <c r="F2" s="146"/>
      <c r="G2" s="25"/>
      <c r="K2" s="24"/>
      <c r="L2" s="24"/>
      <c r="M2" s="146"/>
      <c r="N2" s="146"/>
      <c r="O2" s="146"/>
      <c r="P2" s="119"/>
    </row>
    <row r="3" spans="1:16" ht="17.25" customHeight="1" x14ac:dyDescent="0.25">
      <c r="A3" s="221" t="s">
        <v>483</v>
      </c>
      <c r="B3" s="222"/>
      <c r="C3" s="222"/>
      <c r="D3" s="222"/>
      <c r="E3" s="222"/>
      <c r="F3" s="222"/>
      <c r="G3" s="222"/>
      <c r="J3" s="224" t="s">
        <v>430</v>
      </c>
      <c r="K3" s="224"/>
      <c r="L3" s="224"/>
      <c r="M3" s="224"/>
      <c r="N3" s="224"/>
      <c r="O3" s="224"/>
      <c r="P3" s="224"/>
    </row>
    <row r="4" spans="1:16" s="14" customFormat="1" ht="17.25" customHeight="1" x14ac:dyDescent="0.25">
      <c r="A4" s="224"/>
      <c r="B4" s="224"/>
      <c r="C4" s="224"/>
      <c r="D4" s="224"/>
      <c r="E4" s="224"/>
      <c r="F4" s="224"/>
      <c r="G4" s="224"/>
      <c r="H4" s="13"/>
      <c r="I4" s="13"/>
      <c r="J4" s="224" t="s">
        <v>502</v>
      </c>
      <c r="K4" s="224"/>
      <c r="L4" s="224"/>
      <c r="M4" s="224"/>
      <c r="N4" s="224"/>
      <c r="O4" s="224"/>
      <c r="P4" s="224"/>
    </row>
    <row r="5" spans="1:16" ht="33" customHeight="1" x14ac:dyDescent="0.2">
      <c r="A5" s="225" t="s">
        <v>484</v>
      </c>
      <c r="B5" s="225"/>
      <c r="C5" s="225"/>
      <c r="D5" s="225"/>
      <c r="E5" s="225"/>
      <c r="F5" s="225"/>
      <c r="G5" s="225"/>
      <c r="J5" s="222" t="s">
        <v>503</v>
      </c>
      <c r="K5" s="222"/>
      <c r="L5" s="222"/>
      <c r="M5" s="222"/>
      <c r="N5" s="222"/>
      <c r="O5" s="222"/>
      <c r="P5" s="222"/>
    </row>
    <row r="6" spans="1:16" ht="18" customHeight="1" x14ac:dyDescent="0.25">
      <c r="A6" s="3"/>
      <c r="B6" s="220" t="s">
        <v>492</v>
      </c>
      <c r="C6" s="220"/>
      <c r="D6" s="12"/>
      <c r="E6" s="18"/>
      <c r="F6" s="19"/>
      <c r="G6" s="19"/>
      <c r="K6" s="12"/>
      <c r="L6" s="12"/>
      <c r="M6" s="12"/>
      <c r="N6" s="18"/>
      <c r="O6" s="18"/>
      <c r="P6" s="18"/>
    </row>
    <row r="7" spans="1:16" ht="20.25" customHeight="1" x14ac:dyDescent="0.2">
      <c r="A7" s="221"/>
      <c r="B7" s="222"/>
      <c r="C7" s="222"/>
      <c r="D7" s="222"/>
      <c r="E7" s="222"/>
      <c r="F7" s="222"/>
      <c r="G7" s="222"/>
      <c r="J7" s="221" t="s">
        <v>383</v>
      </c>
      <c r="K7" s="222"/>
      <c r="L7" s="222"/>
      <c r="M7" s="222"/>
      <c r="N7" s="222"/>
      <c r="O7" s="222"/>
      <c r="P7" s="222"/>
    </row>
    <row r="8" spans="1:16" ht="15" customHeight="1" x14ac:dyDescent="0.25">
      <c r="A8" s="3"/>
      <c r="B8" s="89"/>
      <c r="C8" s="93"/>
      <c r="D8" s="147"/>
      <c r="E8" s="26"/>
      <c r="F8" s="27"/>
      <c r="G8" s="27"/>
      <c r="K8" s="147"/>
      <c r="L8" s="147"/>
      <c r="M8" s="147"/>
      <c r="N8" s="26"/>
      <c r="O8" s="26"/>
      <c r="P8" s="26"/>
    </row>
    <row r="9" spans="1:16" ht="20.25" customHeight="1" x14ac:dyDescent="0.2">
      <c r="A9" s="222"/>
      <c r="B9" s="222"/>
      <c r="C9" s="222"/>
      <c r="D9" s="222"/>
      <c r="E9" s="222"/>
      <c r="F9" s="222"/>
      <c r="G9" s="222"/>
      <c r="J9" s="222" t="s">
        <v>425</v>
      </c>
      <c r="K9" s="222"/>
      <c r="L9" s="222"/>
      <c r="M9" s="222"/>
      <c r="N9" s="222"/>
      <c r="O9" s="222"/>
      <c r="P9" s="222"/>
    </row>
    <row r="10" spans="1:16" ht="20.25" customHeight="1" x14ac:dyDescent="0.25">
      <c r="A10" s="3"/>
      <c r="B10" s="89"/>
      <c r="C10" s="220"/>
      <c r="D10" s="220"/>
      <c r="E10" s="220"/>
      <c r="F10" s="220"/>
      <c r="G10" s="220"/>
      <c r="K10" s="28"/>
      <c r="L10" s="220" t="s">
        <v>492</v>
      </c>
      <c r="M10" s="220"/>
      <c r="N10" s="220"/>
      <c r="O10" s="220"/>
      <c r="P10" s="220"/>
    </row>
    <row r="11" spans="1:16" x14ac:dyDescent="0.2">
      <c r="A11" s="3"/>
      <c r="B11" s="12"/>
      <c r="C11" s="94"/>
      <c r="D11" s="12"/>
      <c r="E11" s="18"/>
      <c r="F11" s="19"/>
      <c r="G11" s="19"/>
      <c r="K11" s="12"/>
      <c r="L11" s="12"/>
      <c r="M11" s="12"/>
      <c r="N11" s="18"/>
      <c r="O11" s="18"/>
      <c r="P11" s="18"/>
    </row>
    <row r="12" spans="1:16" x14ac:dyDescent="0.2">
      <c r="A12" s="3"/>
      <c r="B12" s="12"/>
      <c r="C12" s="94"/>
      <c r="D12" s="12"/>
      <c r="E12" s="18"/>
      <c r="F12" s="19"/>
      <c r="G12" s="19"/>
      <c r="K12" s="12"/>
      <c r="L12" s="12"/>
      <c r="M12" s="12"/>
      <c r="N12" s="18"/>
      <c r="O12" s="18"/>
      <c r="P12" s="18"/>
    </row>
    <row r="13" spans="1:16" x14ac:dyDescent="0.2">
      <c r="A13" s="3"/>
      <c r="B13" s="12"/>
      <c r="C13" s="94"/>
      <c r="D13" s="12"/>
      <c r="E13" s="18"/>
      <c r="F13" s="19"/>
      <c r="G13" s="19"/>
      <c r="K13" s="12"/>
      <c r="L13" s="12"/>
      <c r="M13" s="12"/>
      <c r="N13" s="18"/>
      <c r="O13" s="18"/>
      <c r="P13" s="18"/>
    </row>
    <row r="14" spans="1:16" ht="15.75" x14ac:dyDescent="0.25">
      <c r="A14" s="211" t="s">
        <v>364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</row>
    <row r="15" spans="1:16" ht="15.75" customHeight="1" x14ac:dyDescent="0.25">
      <c r="A15" s="212" t="s">
        <v>365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</row>
    <row r="16" spans="1:16" ht="15.75" customHeight="1" x14ac:dyDescent="0.25">
      <c r="A16" s="212" t="s">
        <v>491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</row>
    <row r="17" spans="1:16" x14ac:dyDescent="0.2">
      <c r="K17" s="12"/>
      <c r="L17" s="12"/>
      <c r="M17" s="12"/>
      <c r="N17" s="18"/>
      <c r="O17" s="18"/>
      <c r="P17" s="18"/>
    </row>
    <row r="18" spans="1:16" ht="14.25" customHeight="1" x14ac:dyDescent="0.2">
      <c r="B18" s="148" t="s">
        <v>490</v>
      </c>
      <c r="P18" s="120" t="s">
        <v>376</v>
      </c>
    </row>
    <row r="19" spans="1:16" ht="15" customHeight="1" x14ac:dyDescent="0.2">
      <c r="A19" s="171" t="s">
        <v>357</v>
      </c>
      <c r="B19" s="214" t="s">
        <v>377</v>
      </c>
      <c r="C19" s="206" t="s">
        <v>3</v>
      </c>
      <c r="D19" s="206" t="s">
        <v>4</v>
      </c>
      <c r="E19" s="206" t="s">
        <v>95</v>
      </c>
      <c r="F19" s="217" t="s">
        <v>5</v>
      </c>
      <c r="G19" s="218"/>
      <c r="H19" s="218"/>
      <c r="I19" s="218"/>
      <c r="J19" s="218"/>
      <c r="K19" s="217" t="s">
        <v>6</v>
      </c>
      <c r="L19" s="219"/>
      <c r="M19" s="219"/>
      <c r="N19" s="206" t="s">
        <v>94</v>
      </c>
      <c r="O19" s="206" t="s">
        <v>7</v>
      </c>
      <c r="P19" s="209" t="s">
        <v>393</v>
      </c>
    </row>
    <row r="20" spans="1:16" s="4" customFormat="1" ht="100.5" customHeight="1" x14ac:dyDescent="0.2">
      <c r="A20" s="213"/>
      <c r="B20" s="215"/>
      <c r="C20" s="216"/>
      <c r="D20" s="216"/>
      <c r="E20" s="216"/>
      <c r="F20" s="142" t="s">
        <v>96</v>
      </c>
      <c r="G20" s="142" t="s">
        <v>259</v>
      </c>
      <c r="H20" s="142" t="s">
        <v>87</v>
      </c>
      <c r="I20" s="142" t="s">
        <v>8</v>
      </c>
      <c r="J20" s="142" t="s">
        <v>129</v>
      </c>
      <c r="K20" s="142" t="s">
        <v>9</v>
      </c>
      <c r="L20" s="29" t="s">
        <v>375</v>
      </c>
      <c r="M20" s="142" t="s">
        <v>10</v>
      </c>
      <c r="N20" s="207"/>
      <c r="O20" s="208"/>
      <c r="P20" s="210"/>
    </row>
    <row r="21" spans="1:16" s="4" customFormat="1" x14ac:dyDescent="0.2">
      <c r="A21" s="8">
        <v>1</v>
      </c>
      <c r="B21" s="7">
        <v>2</v>
      </c>
      <c r="C21" s="95">
        <v>3</v>
      </c>
      <c r="D21" s="8">
        <v>4</v>
      </c>
      <c r="E21" s="8">
        <v>5</v>
      </c>
      <c r="F21" s="8">
        <v>6</v>
      </c>
      <c r="G21" s="8">
        <v>7</v>
      </c>
      <c r="H21" s="8">
        <v>8</v>
      </c>
      <c r="I21" s="8">
        <v>9</v>
      </c>
      <c r="J21" s="8">
        <v>10</v>
      </c>
      <c r="K21" s="8">
        <v>11</v>
      </c>
      <c r="L21" s="114">
        <v>12</v>
      </c>
      <c r="M21" s="114">
        <v>13</v>
      </c>
      <c r="N21" s="114">
        <v>14</v>
      </c>
      <c r="O21" s="114">
        <v>15</v>
      </c>
      <c r="P21" s="114">
        <v>16</v>
      </c>
    </row>
    <row r="22" spans="1:16" s="4" customFormat="1" ht="15" customHeight="1" x14ac:dyDescent="0.2">
      <c r="A22" s="171" t="s">
        <v>0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</row>
    <row r="23" spans="1:16" s="4" customFormat="1" ht="15" x14ac:dyDescent="0.25">
      <c r="A23" s="145">
        <v>1</v>
      </c>
      <c r="B23" s="30" t="s">
        <v>11</v>
      </c>
      <c r="C23" s="96">
        <v>24</v>
      </c>
      <c r="D23" s="45">
        <v>1</v>
      </c>
      <c r="E23" s="37">
        <v>9297</v>
      </c>
      <c r="F23" s="38">
        <f>MROUND(E23*0.2,1)</f>
        <v>1859</v>
      </c>
      <c r="G23" s="33"/>
      <c r="H23" s="41">
        <f t="shared" ref="H23:H26" si="0">MROUND(E23*0.15,1)</f>
        <v>1395</v>
      </c>
      <c r="I23" s="33"/>
      <c r="J23" s="33"/>
      <c r="K23" s="38">
        <f t="shared" ref="K23:K26" si="1">MROUND(E23*0.33,1)</f>
        <v>3068</v>
      </c>
      <c r="L23" s="38">
        <f>MROUND(E23*0.25,1)</f>
        <v>2324</v>
      </c>
      <c r="M23" s="38"/>
      <c r="N23" s="38">
        <f t="shared" ref="N23:N26" si="2">MROUND(F23+G23+H23+I23+J23+K23+L23+M23,1)</f>
        <v>8646</v>
      </c>
      <c r="O23" s="38">
        <f t="shared" ref="O23:O31" si="3">MROUND(D23*(E23+N23),1)</f>
        <v>17943</v>
      </c>
      <c r="P23" s="33">
        <f t="shared" ref="P23:P31" si="4">MROUND(O23*12,1)</f>
        <v>215316</v>
      </c>
    </row>
    <row r="24" spans="1:16" s="4" customFormat="1" ht="45" x14ac:dyDescent="0.25">
      <c r="A24" s="145">
        <v>2</v>
      </c>
      <c r="B24" s="30" t="s">
        <v>395</v>
      </c>
      <c r="C24" s="97"/>
      <c r="D24" s="45">
        <v>1</v>
      </c>
      <c r="E24" s="37">
        <v>8832</v>
      </c>
      <c r="F24" s="33"/>
      <c r="G24" s="33"/>
      <c r="H24" s="41">
        <f t="shared" si="0"/>
        <v>1325</v>
      </c>
      <c r="I24" s="33"/>
      <c r="J24" s="33"/>
      <c r="K24" s="38">
        <f t="shared" si="1"/>
        <v>2915</v>
      </c>
      <c r="L24" s="38">
        <f>MROUND(E24*0.25,1)</f>
        <v>2208</v>
      </c>
      <c r="M24" s="38"/>
      <c r="N24" s="38">
        <f t="shared" si="2"/>
        <v>6448</v>
      </c>
      <c r="O24" s="38">
        <f t="shared" si="3"/>
        <v>15280</v>
      </c>
      <c r="P24" s="38">
        <f t="shared" si="4"/>
        <v>183360</v>
      </c>
    </row>
    <row r="25" spans="1:16" s="4" customFormat="1" ht="30" x14ac:dyDescent="0.25">
      <c r="A25" s="145">
        <v>3</v>
      </c>
      <c r="B25" s="30" t="s">
        <v>396</v>
      </c>
      <c r="C25" s="97"/>
      <c r="D25" s="45">
        <v>1</v>
      </c>
      <c r="E25" s="37">
        <v>8832</v>
      </c>
      <c r="F25" s="38">
        <f>MROUND(E25*0.2,1)</f>
        <v>1766</v>
      </c>
      <c r="G25" s="33"/>
      <c r="H25" s="41">
        <f t="shared" si="0"/>
        <v>1325</v>
      </c>
      <c r="I25" s="33"/>
      <c r="J25" s="33"/>
      <c r="K25" s="38">
        <f t="shared" si="1"/>
        <v>2915</v>
      </c>
      <c r="L25" s="38">
        <f>MROUND(E25*0.25,1)</f>
        <v>2208</v>
      </c>
      <c r="M25" s="38"/>
      <c r="N25" s="38">
        <f t="shared" si="2"/>
        <v>8214</v>
      </c>
      <c r="O25" s="38">
        <f t="shared" si="3"/>
        <v>17046</v>
      </c>
      <c r="P25" s="38">
        <f t="shared" si="4"/>
        <v>204552</v>
      </c>
    </row>
    <row r="26" spans="1:16" s="4" customFormat="1" ht="30" customHeight="1" x14ac:dyDescent="0.25">
      <c r="A26" s="145">
        <v>4</v>
      </c>
      <c r="B26" s="30" t="s">
        <v>456</v>
      </c>
      <c r="C26" s="97"/>
      <c r="D26" s="45">
        <v>1</v>
      </c>
      <c r="E26" s="37">
        <v>7957</v>
      </c>
      <c r="F26" s="33"/>
      <c r="G26" s="33"/>
      <c r="H26" s="41">
        <f t="shared" si="0"/>
        <v>1194</v>
      </c>
      <c r="I26" s="33"/>
      <c r="J26" s="33"/>
      <c r="K26" s="38">
        <f t="shared" si="1"/>
        <v>2626</v>
      </c>
      <c r="L26" s="38">
        <f>MROUND(E26*0.25,1)</f>
        <v>1989</v>
      </c>
      <c r="M26" s="38"/>
      <c r="N26" s="38">
        <f t="shared" si="2"/>
        <v>5809</v>
      </c>
      <c r="O26" s="38">
        <f>MROUND(D26*(E26+N26),1)</f>
        <v>13766</v>
      </c>
      <c r="P26" s="38">
        <f>MROUND(O26*12,1)</f>
        <v>165192</v>
      </c>
    </row>
    <row r="27" spans="1:16" s="4" customFormat="1" ht="15" x14ac:dyDescent="0.25">
      <c r="A27" s="145">
        <v>5</v>
      </c>
      <c r="B27" s="30" t="s">
        <v>494</v>
      </c>
      <c r="C27" s="97"/>
      <c r="D27" s="45">
        <v>1</v>
      </c>
      <c r="E27" s="37">
        <v>7957</v>
      </c>
      <c r="F27" s="33"/>
      <c r="G27" s="33"/>
      <c r="H27" s="135"/>
      <c r="I27" s="33"/>
      <c r="J27" s="33"/>
      <c r="K27" s="33"/>
      <c r="L27" s="38"/>
      <c r="M27" s="38"/>
      <c r="N27" s="38"/>
      <c r="O27" s="38">
        <f t="shared" si="3"/>
        <v>7957</v>
      </c>
      <c r="P27" s="38">
        <f t="shared" si="4"/>
        <v>95484</v>
      </c>
    </row>
    <row r="28" spans="1:16" s="4" customFormat="1" ht="30" x14ac:dyDescent="0.25">
      <c r="A28" s="145">
        <v>6</v>
      </c>
      <c r="B28" s="30" t="s">
        <v>495</v>
      </c>
      <c r="C28" s="97"/>
      <c r="D28" s="45">
        <v>1</v>
      </c>
      <c r="E28" s="37">
        <v>7957</v>
      </c>
      <c r="F28" s="33"/>
      <c r="G28" s="33"/>
      <c r="H28" s="135"/>
      <c r="I28" s="33"/>
      <c r="J28" s="33"/>
      <c r="K28" s="33"/>
      <c r="L28" s="38"/>
      <c r="M28" s="38"/>
      <c r="N28" s="38"/>
      <c r="O28" s="38">
        <f>MROUND(D28*(E28+N28),1)</f>
        <v>7957</v>
      </c>
      <c r="P28" s="38">
        <f>MROUND(O28*12,1)</f>
        <v>95484</v>
      </c>
    </row>
    <row r="29" spans="1:16" s="4" customFormat="1" ht="15" x14ac:dyDescent="0.25">
      <c r="A29" s="145">
        <v>7</v>
      </c>
      <c r="B29" s="30" t="s">
        <v>103</v>
      </c>
      <c r="C29" s="97"/>
      <c r="D29" s="45">
        <v>1</v>
      </c>
      <c r="E29" s="37">
        <v>5863</v>
      </c>
      <c r="F29" s="33"/>
      <c r="G29" s="33"/>
      <c r="H29" s="135"/>
      <c r="I29" s="33"/>
      <c r="J29" s="33"/>
      <c r="K29" s="33"/>
      <c r="L29" s="38"/>
      <c r="M29" s="38"/>
      <c r="N29" s="38"/>
      <c r="O29" s="38">
        <f t="shared" si="3"/>
        <v>5863</v>
      </c>
      <c r="P29" s="38">
        <f t="shared" si="4"/>
        <v>70356</v>
      </c>
    </row>
    <row r="30" spans="1:16" s="4" customFormat="1" ht="15" x14ac:dyDescent="0.25">
      <c r="A30" s="145">
        <v>8</v>
      </c>
      <c r="B30" s="30" t="s">
        <v>227</v>
      </c>
      <c r="C30" s="97"/>
      <c r="D30" s="45">
        <v>1</v>
      </c>
      <c r="E30" s="37">
        <v>5863</v>
      </c>
      <c r="F30" s="33"/>
      <c r="G30" s="33"/>
      <c r="H30" s="135"/>
      <c r="I30" s="33"/>
      <c r="J30" s="33"/>
      <c r="K30" s="33"/>
      <c r="L30" s="38">
        <f>MROUND(E30*0.15,1)</f>
        <v>879</v>
      </c>
      <c r="M30" s="38"/>
      <c r="N30" s="38">
        <f>MROUND(F30+G30+H30+I30+J30+K30+L30+M30,1)</f>
        <v>879</v>
      </c>
      <c r="O30" s="38">
        <f t="shared" si="3"/>
        <v>6742</v>
      </c>
      <c r="P30" s="38">
        <f t="shared" si="4"/>
        <v>80904</v>
      </c>
    </row>
    <row r="31" spans="1:16" s="4" customFormat="1" ht="15" x14ac:dyDescent="0.25">
      <c r="A31" s="10">
        <v>9</v>
      </c>
      <c r="B31" s="30" t="s">
        <v>130</v>
      </c>
      <c r="C31" s="96">
        <v>16</v>
      </c>
      <c r="D31" s="45">
        <v>1</v>
      </c>
      <c r="E31" s="37">
        <v>5950</v>
      </c>
      <c r="F31" s="38">
        <f>MROUND(E31*0.2,1)</f>
        <v>1190</v>
      </c>
      <c r="G31" s="33"/>
      <c r="H31" s="135">
        <f>MROUND(E31*0.1,1)</f>
        <v>595</v>
      </c>
      <c r="I31" s="33"/>
      <c r="J31" s="33"/>
      <c r="K31" s="38">
        <f>MROUND(E31*0.25,1)</f>
        <v>1488</v>
      </c>
      <c r="L31" s="38">
        <f>MROUND(E31*0.15,1)</f>
        <v>893</v>
      </c>
      <c r="M31" s="38"/>
      <c r="N31" s="38">
        <f>MROUND(F31+G31+H31+I31+J31+K31+L31+M31,1)</f>
        <v>4166</v>
      </c>
      <c r="O31" s="38">
        <f t="shared" si="3"/>
        <v>10116</v>
      </c>
      <c r="P31" s="38">
        <f t="shared" si="4"/>
        <v>121392</v>
      </c>
    </row>
    <row r="32" spans="1:16" s="4" customFormat="1" ht="15" x14ac:dyDescent="0.25">
      <c r="A32" s="172" t="s">
        <v>17</v>
      </c>
      <c r="B32" s="173"/>
      <c r="C32" s="97"/>
      <c r="D32" s="9">
        <f>SUM(D23:D31)</f>
        <v>9</v>
      </c>
      <c r="E32" s="34"/>
      <c r="F32" s="35"/>
      <c r="G32" s="35"/>
      <c r="H32" s="35"/>
      <c r="I32" s="35"/>
      <c r="J32" s="35"/>
      <c r="K32" s="35"/>
      <c r="L32" s="59"/>
      <c r="M32" s="59"/>
      <c r="N32" s="59"/>
      <c r="O32" s="59">
        <f>SUM(O23:O31)</f>
        <v>102670</v>
      </c>
      <c r="P32" s="59">
        <f>SUM(P23:P31)</f>
        <v>1232040</v>
      </c>
    </row>
    <row r="33" spans="1:16" s="4" customFormat="1" ht="15" x14ac:dyDescent="0.25">
      <c r="A33" s="177" t="s">
        <v>358</v>
      </c>
      <c r="B33" s="178"/>
      <c r="C33" s="97"/>
      <c r="D33" s="45">
        <f>D27+D28+D30</f>
        <v>3</v>
      </c>
      <c r="E33" s="32"/>
      <c r="F33" s="33"/>
      <c r="G33" s="33"/>
      <c r="H33" s="33"/>
      <c r="I33" s="33"/>
      <c r="J33" s="33"/>
      <c r="K33" s="33"/>
      <c r="L33" s="38"/>
      <c r="M33" s="38"/>
      <c r="N33" s="38"/>
      <c r="O33" s="32">
        <f>O27+O28+O30</f>
        <v>22656</v>
      </c>
      <c r="P33" s="32">
        <f>P27+P28+P30</f>
        <v>271872</v>
      </c>
    </row>
    <row r="34" spans="1:16" s="20" customFormat="1" ht="15" customHeight="1" x14ac:dyDescent="0.2">
      <c r="A34" s="171" t="s">
        <v>131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</row>
    <row r="35" spans="1:16" s="4" customFormat="1" ht="30" x14ac:dyDescent="0.25">
      <c r="A35" s="145">
        <v>1</v>
      </c>
      <c r="B35" s="30" t="s">
        <v>271</v>
      </c>
      <c r="C35" s="96">
        <v>21</v>
      </c>
      <c r="D35" s="36">
        <v>1</v>
      </c>
      <c r="E35" s="37">
        <v>8210</v>
      </c>
      <c r="F35" s="38"/>
      <c r="G35" s="38"/>
      <c r="H35" s="38"/>
      <c r="I35" s="38"/>
      <c r="J35" s="38"/>
      <c r="K35" s="38">
        <f>MROUND(E35*0.33,1)</f>
        <v>2709</v>
      </c>
      <c r="L35" s="38">
        <f>MROUND(E35*0.25,1)</f>
        <v>2053</v>
      </c>
      <c r="M35" s="38"/>
      <c r="N35" s="38">
        <f>MROUND(F35+G35+H35+I35+J35+K35+L35+M35,1)</f>
        <v>4762</v>
      </c>
      <c r="O35" s="38">
        <f t="shared" ref="O35:O41" si="5">MROUND(D35*(E35+N35),1)</f>
        <v>12972</v>
      </c>
      <c r="P35" s="38">
        <f t="shared" ref="P35:P41" si="6">MROUND(O35*12,1)</f>
        <v>155664</v>
      </c>
    </row>
    <row r="36" spans="1:16" s="4" customFormat="1" ht="30" x14ac:dyDescent="0.25">
      <c r="A36" s="145">
        <v>2</v>
      </c>
      <c r="B36" s="30" t="s">
        <v>411</v>
      </c>
      <c r="C36" s="97"/>
      <c r="D36" s="36">
        <v>1</v>
      </c>
      <c r="E36" s="37">
        <v>7799</v>
      </c>
      <c r="F36" s="38"/>
      <c r="G36" s="38"/>
      <c r="H36" s="38"/>
      <c r="I36" s="38"/>
      <c r="J36" s="38"/>
      <c r="K36" s="38">
        <f>MROUND(E36*0.25,1)</f>
        <v>1950</v>
      </c>
      <c r="L36" s="38">
        <f>MROUND(E36*0.15,1)</f>
        <v>1170</v>
      </c>
      <c r="M36" s="38"/>
      <c r="N36" s="38">
        <f>MROUND(F36+G36+H36+I36+J36+K36+L36+M36,1)</f>
        <v>3120</v>
      </c>
      <c r="O36" s="38">
        <f t="shared" si="5"/>
        <v>10919</v>
      </c>
      <c r="P36" s="38">
        <f t="shared" si="6"/>
        <v>131028</v>
      </c>
    </row>
    <row r="37" spans="1:16" s="4" customFormat="1" ht="15" customHeight="1" x14ac:dyDescent="0.25">
      <c r="A37" s="145">
        <v>3</v>
      </c>
      <c r="B37" s="127" t="s">
        <v>413</v>
      </c>
      <c r="C37" s="97"/>
      <c r="D37" s="36">
        <v>1</v>
      </c>
      <c r="E37" s="37">
        <v>7388</v>
      </c>
      <c r="F37" s="38"/>
      <c r="G37" s="38"/>
      <c r="H37" s="38"/>
      <c r="I37" s="38"/>
      <c r="J37" s="38"/>
      <c r="K37" s="38"/>
      <c r="L37" s="38"/>
      <c r="M37" s="38"/>
      <c r="N37" s="38"/>
      <c r="O37" s="38">
        <f t="shared" si="5"/>
        <v>7388</v>
      </c>
      <c r="P37" s="38">
        <f t="shared" si="6"/>
        <v>88656</v>
      </c>
    </row>
    <row r="38" spans="1:16" s="4" customFormat="1" ht="15" customHeight="1" x14ac:dyDescent="0.25">
      <c r="A38" s="10">
        <v>4</v>
      </c>
      <c r="B38" s="30" t="s">
        <v>15</v>
      </c>
      <c r="C38" s="96">
        <v>10</v>
      </c>
      <c r="D38" s="36">
        <v>7</v>
      </c>
      <c r="E38" s="37">
        <v>3496</v>
      </c>
      <c r="F38" s="38"/>
      <c r="G38" s="38"/>
      <c r="H38" s="38"/>
      <c r="I38" s="38"/>
      <c r="J38" s="38"/>
      <c r="K38" s="38"/>
      <c r="L38" s="38"/>
      <c r="M38" s="38"/>
      <c r="N38" s="38"/>
      <c r="O38" s="38">
        <f t="shared" si="5"/>
        <v>24472</v>
      </c>
      <c r="P38" s="38">
        <f t="shared" si="6"/>
        <v>293664</v>
      </c>
    </row>
    <row r="39" spans="1:16" s="4" customFormat="1" ht="15" customHeight="1" x14ac:dyDescent="0.25">
      <c r="A39" s="10">
        <v>5</v>
      </c>
      <c r="B39" s="30" t="s">
        <v>19</v>
      </c>
      <c r="C39" s="96">
        <v>7</v>
      </c>
      <c r="D39" s="36">
        <v>2</v>
      </c>
      <c r="E39" s="37">
        <v>2958</v>
      </c>
      <c r="F39" s="38"/>
      <c r="G39" s="38"/>
      <c r="H39" s="38"/>
      <c r="I39" s="38"/>
      <c r="J39" s="38"/>
      <c r="K39" s="38"/>
      <c r="L39" s="38"/>
      <c r="M39" s="38"/>
      <c r="N39" s="38"/>
      <c r="O39" s="38">
        <f t="shared" si="5"/>
        <v>5916</v>
      </c>
      <c r="P39" s="38">
        <f t="shared" si="6"/>
        <v>70992</v>
      </c>
    </row>
    <row r="40" spans="1:16" s="4" customFormat="1" ht="15" customHeight="1" x14ac:dyDescent="0.25">
      <c r="A40" s="10">
        <v>6</v>
      </c>
      <c r="B40" s="30" t="s">
        <v>14</v>
      </c>
      <c r="C40" s="96">
        <v>12</v>
      </c>
      <c r="D40" s="36">
        <v>1</v>
      </c>
      <c r="E40" s="37">
        <v>4073</v>
      </c>
      <c r="F40" s="38"/>
      <c r="G40" s="38">
        <f>MROUND(E40*0.2,1)</f>
        <v>815</v>
      </c>
      <c r="H40" s="38"/>
      <c r="I40" s="38"/>
      <c r="J40" s="38"/>
      <c r="K40" s="38"/>
      <c r="L40" s="38"/>
      <c r="M40" s="38"/>
      <c r="N40" s="38">
        <f>MROUND(F40+G40+H40+I40+J40+K40+L40+M40,1)</f>
        <v>815</v>
      </c>
      <c r="O40" s="38">
        <f t="shared" si="5"/>
        <v>4888</v>
      </c>
      <c r="P40" s="38">
        <f t="shared" si="6"/>
        <v>58656</v>
      </c>
    </row>
    <row r="41" spans="1:16" s="4" customFormat="1" ht="15" customHeight="1" x14ac:dyDescent="0.25">
      <c r="A41" s="10">
        <v>7</v>
      </c>
      <c r="B41" s="30" t="s">
        <v>288</v>
      </c>
      <c r="C41" s="96">
        <v>12</v>
      </c>
      <c r="D41" s="36">
        <v>1</v>
      </c>
      <c r="E41" s="37">
        <v>4073</v>
      </c>
      <c r="F41" s="38"/>
      <c r="G41" s="38">
        <f>MROUND(E41*0.2,1)</f>
        <v>815</v>
      </c>
      <c r="H41" s="38"/>
      <c r="I41" s="38"/>
      <c r="J41" s="38"/>
      <c r="K41" s="38"/>
      <c r="L41" s="38"/>
      <c r="M41" s="38"/>
      <c r="N41" s="38">
        <f>MROUND(F41+G41+H41+I41+J41+K41+L41+M41,1)</f>
        <v>815</v>
      </c>
      <c r="O41" s="38">
        <f t="shared" si="5"/>
        <v>4888</v>
      </c>
      <c r="P41" s="38">
        <f t="shared" si="6"/>
        <v>58656</v>
      </c>
    </row>
    <row r="42" spans="1:16" s="4" customFormat="1" ht="15" x14ac:dyDescent="0.25">
      <c r="A42" s="172" t="s">
        <v>17</v>
      </c>
      <c r="B42" s="173"/>
      <c r="C42" s="96"/>
      <c r="D42" s="39">
        <f>SUM(D35:D41)</f>
        <v>14</v>
      </c>
      <c r="E42" s="39"/>
      <c r="F42" s="40"/>
      <c r="G42" s="40"/>
      <c r="H42" s="40"/>
      <c r="I42" s="40"/>
      <c r="J42" s="40"/>
      <c r="K42" s="40"/>
      <c r="L42" s="59"/>
      <c r="M42" s="59"/>
      <c r="N42" s="59"/>
      <c r="O42" s="59">
        <f t="shared" ref="O42:P42" si="7">SUM(O35:O41)</f>
        <v>71443</v>
      </c>
      <c r="P42" s="59">
        <f t="shared" si="7"/>
        <v>857316</v>
      </c>
    </row>
    <row r="43" spans="1:16" s="4" customFormat="1" ht="15" x14ac:dyDescent="0.25">
      <c r="A43" s="177" t="s">
        <v>358</v>
      </c>
      <c r="B43" s="178"/>
      <c r="C43" s="96"/>
      <c r="D43" s="36">
        <f>D41</f>
        <v>1</v>
      </c>
      <c r="E43" s="36"/>
      <c r="F43" s="136"/>
      <c r="G43" s="136"/>
      <c r="H43" s="136"/>
      <c r="I43" s="136"/>
      <c r="J43" s="136"/>
      <c r="K43" s="136"/>
      <c r="L43" s="38"/>
      <c r="M43" s="38"/>
      <c r="N43" s="38"/>
      <c r="O43" s="38">
        <f t="shared" ref="O43:P43" si="8">O41</f>
        <v>4888</v>
      </c>
      <c r="P43" s="38">
        <f t="shared" si="8"/>
        <v>58656</v>
      </c>
    </row>
    <row r="44" spans="1:16" s="4" customFormat="1" ht="16.5" customHeight="1" x14ac:dyDescent="0.2">
      <c r="A44" s="197" t="s">
        <v>407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4" customFormat="1" ht="15" x14ac:dyDescent="0.25">
      <c r="A45" s="10">
        <v>1</v>
      </c>
      <c r="B45" s="30" t="s">
        <v>134</v>
      </c>
      <c r="C45" s="96">
        <v>21</v>
      </c>
      <c r="D45" s="36">
        <v>1</v>
      </c>
      <c r="E45" s="37">
        <v>8210</v>
      </c>
      <c r="F45" s="38">
        <f>MROUND(E45*0.2,1)</f>
        <v>1642</v>
      </c>
      <c r="G45" s="38"/>
      <c r="H45" s="41"/>
      <c r="I45" s="38"/>
      <c r="J45" s="38"/>
      <c r="K45" s="38">
        <f>MROUND(E45*0.33,1)</f>
        <v>2709</v>
      </c>
      <c r="L45" s="38">
        <f>MROUND(E45*0.25,1)</f>
        <v>2053</v>
      </c>
      <c r="M45" s="38"/>
      <c r="N45" s="38">
        <f t="shared" ref="N45:N51" si="9">MROUND(F45+G45+H45+I45+J45+K45+L45+M45,1)</f>
        <v>6404</v>
      </c>
      <c r="O45" s="38">
        <f t="shared" ref="O45:O55" si="10">MROUND(D45*(E45+N45),1)</f>
        <v>14614</v>
      </c>
      <c r="P45" s="38">
        <f t="shared" ref="P45:P55" si="11">MROUND(O45*12,1)</f>
        <v>175368</v>
      </c>
    </row>
    <row r="46" spans="1:16" s="4" customFormat="1" ht="15" customHeight="1" x14ac:dyDescent="0.25">
      <c r="A46" s="10">
        <v>2</v>
      </c>
      <c r="B46" s="30" t="s">
        <v>135</v>
      </c>
      <c r="C46" s="96">
        <v>20</v>
      </c>
      <c r="D46" s="36">
        <v>0.5</v>
      </c>
      <c r="E46" s="37">
        <v>7761</v>
      </c>
      <c r="F46" s="38">
        <f>MROUND(E46*0.2,1)</f>
        <v>1552</v>
      </c>
      <c r="G46" s="38"/>
      <c r="H46" s="38"/>
      <c r="I46" s="38"/>
      <c r="J46" s="38"/>
      <c r="K46" s="38">
        <f>MROUND(E46*0.33,1)</f>
        <v>2561</v>
      </c>
      <c r="L46" s="38">
        <f>MROUND(E46*0.25,1)</f>
        <v>1940</v>
      </c>
      <c r="M46" s="38"/>
      <c r="N46" s="38">
        <f t="shared" si="9"/>
        <v>6053</v>
      </c>
      <c r="O46" s="38">
        <f t="shared" si="10"/>
        <v>6907</v>
      </c>
      <c r="P46" s="38">
        <f t="shared" si="11"/>
        <v>82884</v>
      </c>
    </row>
    <row r="47" spans="1:16" s="4" customFormat="1" ht="15" customHeight="1" x14ac:dyDescent="0.25">
      <c r="A47" s="10">
        <v>3</v>
      </c>
      <c r="B47" s="30" t="s">
        <v>135</v>
      </c>
      <c r="C47" s="96">
        <v>20</v>
      </c>
      <c r="D47" s="36">
        <v>0.75</v>
      </c>
      <c r="E47" s="37">
        <v>7761</v>
      </c>
      <c r="F47" s="38"/>
      <c r="G47" s="38"/>
      <c r="H47" s="38"/>
      <c r="I47" s="38"/>
      <c r="J47" s="38"/>
      <c r="K47" s="38">
        <f>MROUND(E47*0.33,1)</f>
        <v>2561</v>
      </c>
      <c r="L47" s="38">
        <f>MROUND(E47*0.25,1)</f>
        <v>1940</v>
      </c>
      <c r="M47" s="38"/>
      <c r="N47" s="38">
        <f t="shared" si="9"/>
        <v>4501</v>
      </c>
      <c r="O47" s="38">
        <f t="shared" si="10"/>
        <v>9197</v>
      </c>
      <c r="P47" s="38">
        <f t="shared" si="11"/>
        <v>110364</v>
      </c>
    </row>
    <row r="48" spans="1:16" s="4" customFormat="1" ht="15" customHeight="1" x14ac:dyDescent="0.25">
      <c r="A48" s="42">
        <v>4</v>
      </c>
      <c r="B48" s="30" t="s">
        <v>219</v>
      </c>
      <c r="C48" s="99">
        <v>19</v>
      </c>
      <c r="D48" s="36">
        <v>0.5</v>
      </c>
      <c r="E48" s="37">
        <v>7293</v>
      </c>
      <c r="F48" s="38"/>
      <c r="G48" s="38"/>
      <c r="H48" s="38"/>
      <c r="I48" s="38"/>
      <c r="J48" s="38"/>
      <c r="K48" s="38">
        <f>MROUND(E48*0.25,1)</f>
        <v>1823</v>
      </c>
      <c r="L48" s="38">
        <f t="shared" ref="L48:L51" si="12">MROUND(E48*0.15,1)</f>
        <v>1094</v>
      </c>
      <c r="M48" s="38"/>
      <c r="N48" s="38">
        <f t="shared" si="9"/>
        <v>2917</v>
      </c>
      <c r="O48" s="38">
        <f t="shared" si="10"/>
        <v>5105</v>
      </c>
      <c r="P48" s="38">
        <f t="shared" si="11"/>
        <v>61260</v>
      </c>
    </row>
    <row r="49" spans="1:16" s="4" customFormat="1" ht="15" customHeight="1" x14ac:dyDescent="0.25">
      <c r="A49" s="10">
        <v>5</v>
      </c>
      <c r="B49" s="30" t="s">
        <v>136</v>
      </c>
      <c r="C49" s="96">
        <v>19</v>
      </c>
      <c r="D49" s="36">
        <v>5</v>
      </c>
      <c r="E49" s="37">
        <v>7293</v>
      </c>
      <c r="F49" s="38"/>
      <c r="G49" s="38"/>
      <c r="H49" s="38"/>
      <c r="I49" s="38"/>
      <c r="J49" s="38"/>
      <c r="K49" s="38">
        <f>MROUND(E49*0.25,1)</f>
        <v>1823</v>
      </c>
      <c r="L49" s="38">
        <f t="shared" si="12"/>
        <v>1094</v>
      </c>
      <c r="M49" s="38"/>
      <c r="N49" s="38">
        <f t="shared" si="9"/>
        <v>2917</v>
      </c>
      <c r="O49" s="38">
        <f t="shared" si="10"/>
        <v>51050</v>
      </c>
      <c r="P49" s="38">
        <f t="shared" si="11"/>
        <v>612600</v>
      </c>
    </row>
    <row r="50" spans="1:16" s="4" customFormat="1" ht="15" customHeight="1" x14ac:dyDescent="0.25">
      <c r="A50" s="10">
        <v>6</v>
      </c>
      <c r="B50" s="30" t="s">
        <v>136</v>
      </c>
      <c r="C50" s="96">
        <v>19</v>
      </c>
      <c r="D50" s="36">
        <v>0.5</v>
      </c>
      <c r="E50" s="37">
        <v>7293</v>
      </c>
      <c r="F50" s="38">
        <f>MROUND(E50*0.2,1)</f>
        <v>1459</v>
      </c>
      <c r="G50" s="38"/>
      <c r="H50" s="38"/>
      <c r="I50" s="38"/>
      <c r="J50" s="38"/>
      <c r="K50" s="38">
        <f>MROUND(E50*0.25,1)</f>
        <v>1823</v>
      </c>
      <c r="L50" s="38">
        <f t="shared" si="12"/>
        <v>1094</v>
      </c>
      <c r="M50" s="38"/>
      <c r="N50" s="38">
        <f t="shared" si="9"/>
        <v>4376</v>
      </c>
      <c r="O50" s="38">
        <f t="shared" si="10"/>
        <v>5835</v>
      </c>
      <c r="P50" s="38">
        <f t="shared" si="11"/>
        <v>70020</v>
      </c>
    </row>
    <row r="51" spans="1:16" s="4" customFormat="1" ht="15" customHeight="1" x14ac:dyDescent="0.25">
      <c r="A51" s="10">
        <v>7</v>
      </c>
      <c r="B51" s="30" t="s">
        <v>137</v>
      </c>
      <c r="C51" s="96">
        <v>19</v>
      </c>
      <c r="D51" s="36">
        <v>2.5</v>
      </c>
      <c r="E51" s="37">
        <v>7293</v>
      </c>
      <c r="F51" s="38"/>
      <c r="G51" s="38"/>
      <c r="H51" s="38"/>
      <c r="I51" s="38"/>
      <c r="J51" s="38"/>
      <c r="K51" s="38"/>
      <c r="L51" s="38">
        <f t="shared" si="12"/>
        <v>1094</v>
      </c>
      <c r="M51" s="38"/>
      <c r="N51" s="38">
        <f t="shared" si="9"/>
        <v>1094</v>
      </c>
      <c r="O51" s="38">
        <f t="shared" si="10"/>
        <v>20968</v>
      </c>
      <c r="P51" s="38">
        <f t="shared" si="11"/>
        <v>251616</v>
      </c>
    </row>
    <row r="52" spans="1:16" s="4" customFormat="1" ht="15" customHeight="1" x14ac:dyDescent="0.25">
      <c r="A52" s="10">
        <v>8</v>
      </c>
      <c r="B52" s="30" t="s">
        <v>138</v>
      </c>
      <c r="C52" s="96">
        <v>17</v>
      </c>
      <c r="D52" s="36">
        <v>2.25</v>
      </c>
      <c r="E52" s="37">
        <v>6397</v>
      </c>
      <c r="F52" s="38"/>
      <c r="G52" s="38"/>
      <c r="H52" s="38"/>
      <c r="I52" s="38"/>
      <c r="J52" s="38"/>
      <c r="K52" s="38"/>
      <c r="L52" s="38"/>
      <c r="M52" s="38"/>
      <c r="N52" s="38"/>
      <c r="O52" s="38">
        <f t="shared" si="10"/>
        <v>14393</v>
      </c>
      <c r="P52" s="38">
        <f t="shared" si="11"/>
        <v>172716</v>
      </c>
    </row>
    <row r="53" spans="1:16" s="4" customFormat="1" ht="15" customHeight="1" x14ac:dyDescent="0.25">
      <c r="A53" s="10">
        <v>9</v>
      </c>
      <c r="B53" s="30" t="s">
        <v>139</v>
      </c>
      <c r="C53" s="98">
        <v>16</v>
      </c>
      <c r="D53" s="36">
        <v>1</v>
      </c>
      <c r="E53" s="37">
        <v>5950</v>
      </c>
      <c r="F53" s="38"/>
      <c r="G53" s="38"/>
      <c r="H53" s="38"/>
      <c r="I53" s="38"/>
      <c r="J53" s="38"/>
      <c r="K53" s="38"/>
      <c r="L53" s="38"/>
      <c r="M53" s="38"/>
      <c r="N53" s="38"/>
      <c r="O53" s="38">
        <f t="shared" si="10"/>
        <v>5950</v>
      </c>
      <c r="P53" s="38">
        <f t="shared" si="11"/>
        <v>71400</v>
      </c>
    </row>
    <row r="54" spans="1:16" s="4" customFormat="1" ht="15" customHeight="1" x14ac:dyDescent="0.25">
      <c r="A54" s="10">
        <v>10</v>
      </c>
      <c r="B54" s="30" t="s">
        <v>140</v>
      </c>
      <c r="C54" s="96">
        <v>13</v>
      </c>
      <c r="D54" s="36">
        <v>1</v>
      </c>
      <c r="E54" s="37">
        <v>4361</v>
      </c>
      <c r="F54" s="38"/>
      <c r="G54" s="38">
        <f>MROUND(E54*0.2,1)</f>
        <v>872</v>
      </c>
      <c r="H54" s="38"/>
      <c r="I54" s="38"/>
      <c r="J54" s="38"/>
      <c r="K54" s="38"/>
      <c r="L54" s="38"/>
      <c r="M54" s="38"/>
      <c r="N54" s="38">
        <f>MROUND(F54+G54+H54+I54+J54+K54+L54+M54,1)</f>
        <v>872</v>
      </c>
      <c r="O54" s="38">
        <f t="shared" si="10"/>
        <v>5233</v>
      </c>
      <c r="P54" s="38">
        <f t="shared" si="11"/>
        <v>62796</v>
      </c>
    </row>
    <row r="55" spans="1:16" s="4" customFormat="1" ht="15" customHeight="1" x14ac:dyDescent="0.25">
      <c r="A55" s="10">
        <v>11</v>
      </c>
      <c r="B55" s="30" t="s">
        <v>15</v>
      </c>
      <c r="C55" s="96">
        <v>10</v>
      </c>
      <c r="D55" s="36">
        <v>3</v>
      </c>
      <c r="E55" s="37">
        <v>3496</v>
      </c>
      <c r="F55" s="38"/>
      <c r="G55" s="38"/>
      <c r="H55" s="38"/>
      <c r="I55" s="38"/>
      <c r="J55" s="38"/>
      <c r="K55" s="38"/>
      <c r="L55" s="38"/>
      <c r="M55" s="38"/>
      <c r="N55" s="38"/>
      <c r="O55" s="38">
        <f t="shared" si="10"/>
        <v>10488</v>
      </c>
      <c r="P55" s="38">
        <f t="shared" si="11"/>
        <v>125856</v>
      </c>
    </row>
    <row r="56" spans="1:16" s="4" customFormat="1" ht="15" x14ac:dyDescent="0.25">
      <c r="A56" s="172" t="s">
        <v>17</v>
      </c>
      <c r="B56" s="173"/>
      <c r="C56" s="96"/>
      <c r="D56" s="39">
        <f>SUM(D45:D55)</f>
        <v>18</v>
      </c>
      <c r="E56" s="39"/>
      <c r="F56" s="40"/>
      <c r="G56" s="40"/>
      <c r="H56" s="40"/>
      <c r="I56" s="40"/>
      <c r="J56" s="40"/>
      <c r="K56" s="40"/>
      <c r="L56" s="59"/>
      <c r="M56" s="59"/>
      <c r="N56" s="59"/>
      <c r="O56" s="59">
        <f t="shared" ref="O56:P56" si="13">SUM(O45:O55)</f>
        <v>149740</v>
      </c>
      <c r="P56" s="59">
        <f t="shared" si="13"/>
        <v>1796880</v>
      </c>
    </row>
    <row r="57" spans="1:16" s="4" customFormat="1" ht="15" customHeight="1" x14ac:dyDescent="0.2">
      <c r="A57" s="197" t="s">
        <v>119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</row>
    <row r="58" spans="1:16" s="4" customFormat="1" ht="30" x14ac:dyDescent="0.25">
      <c r="A58" s="145">
        <v>1</v>
      </c>
      <c r="B58" s="30" t="s">
        <v>289</v>
      </c>
      <c r="C58" s="99">
        <v>19</v>
      </c>
      <c r="D58" s="36">
        <v>1</v>
      </c>
      <c r="E58" s="37">
        <v>7293</v>
      </c>
      <c r="F58" s="38"/>
      <c r="G58" s="38"/>
      <c r="H58" s="38"/>
      <c r="I58" s="38"/>
      <c r="J58" s="38"/>
      <c r="K58" s="38">
        <f>MROUND(E58*0.25,1)</f>
        <v>1823</v>
      </c>
      <c r="L58" s="38">
        <f>MROUND(E58*0.25,1)</f>
        <v>1823</v>
      </c>
      <c r="M58" s="38">
        <f>8210-7293</f>
        <v>917</v>
      </c>
      <c r="N58" s="38">
        <f t="shared" ref="N58:N65" si="14">MROUND(F58+G58+H58+I58+J58+K58+L58+M58,1)</f>
        <v>4563</v>
      </c>
      <c r="O58" s="38">
        <f t="shared" ref="O58:O70" si="15">MROUND(D58*(E58+N58),1)</f>
        <v>11856</v>
      </c>
      <c r="P58" s="38">
        <f t="shared" ref="P58:P70" si="16">MROUND(O58*12,1)</f>
        <v>142272</v>
      </c>
    </row>
    <row r="59" spans="1:16" s="4" customFormat="1" ht="15" customHeight="1" x14ac:dyDescent="0.25">
      <c r="A59" s="10">
        <v>2</v>
      </c>
      <c r="B59" s="30" t="s">
        <v>135</v>
      </c>
      <c r="C59" s="96">
        <v>20</v>
      </c>
      <c r="D59" s="36">
        <v>2.25</v>
      </c>
      <c r="E59" s="37">
        <v>7761</v>
      </c>
      <c r="F59" s="38"/>
      <c r="G59" s="38"/>
      <c r="H59" s="38"/>
      <c r="I59" s="38"/>
      <c r="J59" s="38"/>
      <c r="K59" s="38">
        <f>MROUND(E59*0.33,1)</f>
        <v>2561</v>
      </c>
      <c r="L59" s="38">
        <f>MROUND(E59*0.25,1)</f>
        <v>1940</v>
      </c>
      <c r="M59" s="38"/>
      <c r="N59" s="38">
        <f t="shared" si="14"/>
        <v>4501</v>
      </c>
      <c r="O59" s="38">
        <f t="shared" si="15"/>
        <v>27590</v>
      </c>
      <c r="P59" s="38">
        <f t="shared" si="16"/>
        <v>331080</v>
      </c>
    </row>
    <row r="60" spans="1:16" s="4" customFormat="1" ht="15" customHeight="1" x14ac:dyDescent="0.25">
      <c r="A60" s="10">
        <v>3</v>
      </c>
      <c r="B60" s="30" t="s">
        <v>222</v>
      </c>
      <c r="C60" s="96">
        <v>20</v>
      </c>
      <c r="D60" s="36">
        <v>2</v>
      </c>
      <c r="E60" s="37">
        <v>7761</v>
      </c>
      <c r="F60" s="38"/>
      <c r="G60" s="38"/>
      <c r="H60" s="38"/>
      <c r="I60" s="38"/>
      <c r="J60" s="38"/>
      <c r="K60" s="38">
        <f>MROUND(E60*0.25,1)</f>
        <v>1940</v>
      </c>
      <c r="L60" s="38">
        <f>MROUND(E60*0.25,1)</f>
        <v>1940</v>
      </c>
      <c r="M60" s="38"/>
      <c r="N60" s="38">
        <f t="shared" si="14"/>
        <v>3880</v>
      </c>
      <c r="O60" s="38">
        <f t="shared" si="15"/>
        <v>23282</v>
      </c>
      <c r="P60" s="38">
        <f t="shared" si="16"/>
        <v>279384</v>
      </c>
    </row>
    <row r="61" spans="1:16" s="4" customFormat="1" ht="15" x14ac:dyDescent="0.25">
      <c r="A61" s="145">
        <v>4</v>
      </c>
      <c r="B61" s="30" t="s">
        <v>226</v>
      </c>
      <c r="C61" s="99">
        <v>19</v>
      </c>
      <c r="D61" s="36">
        <v>0.5</v>
      </c>
      <c r="E61" s="37">
        <v>7293</v>
      </c>
      <c r="F61" s="38"/>
      <c r="G61" s="38"/>
      <c r="H61" s="38"/>
      <c r="I61" s="38"/>
      <c r="J61" s="38"/>
      <c r="K61" s="38">
        <f>MROUND(E61*0.25,1)</f>
        <v>1823</v>
      </c>
      <c r="L61" s="38">
        <f>MROUND(E61*0.25,1)</f>
        <v>1823</v>
      </c>
      <c r="M61" s="38"/>
      <c r="N61" s="38">
        <f>MROUND(F61+G61+H61+I61+J61+K61+L61+M61,1)</f>
        <v>3646</v>
      </c>
      <c r="O61" s="38">
        <f>MROUND(D61*(E61+N61),1)</f>
        <v>5470</v>
      </c>
      <c r="P61" s="38">
        <f>MROUND(O61*12,1)</f>
        <v>65640</v>
      </c>
    </row>
    <row r="62" spans="1:16" s="4" customFormat="1" ht="15" customHeight="1" x14ac:dyDescent="0.25">
      <c r="A62" s="10">
        <v>5</v>
      </c>
      <c r="B62" s="30" t="s">
        <v>136</v>
      </c>
      <c r="C62" s="96">
        <v>19</v>
      </c>
      <c r="D62" s="36">
        <v>5.25</v>
      </c>
      <c r="E62" s="37">
        <v>7293</v>
      </c>
      <c r="F62" s="38"/>
      <c r="G62" s="38"/>
      <c r="H62" s="38"/>
      <c r="I62" s="38"/>
      <c r="J62" s="38"/>
      <c r="K62" s="38">
        <f>MROUND(E62*0.25,1)</f>
        <v>1823</v>
      </c>
      <c r="L62" s="38">
        <f>MROUND(E62*0.15,1)</f>
        <v>1094</v>
      </c>
      <c r="M62" s="38"/>
      <c r="N62" s="38">
        <f t="shared" si="14"/>
        <v>2917</v>
      </c>
      <c r="O62" s="38">
        <f t="shared" si="15"/>
        <v>53603</v>
      </c>
      <c r="P62" s="38">
        <f t="shared" si="16"/>
        <v>643236</v>
      </c>
    </row>
    <row r="63" spans="1:16" s="4" customFormat="1" ht="15" customHeight="1" x14ac:dyDescent="0.25">
      <c r="A63" s="10">
        <v>6</v>
      </c>
      <c r="B63" s="30" t="s">
        <v>137</v>
      </c>
      <c r="C63" s="96">
        <v>19</v>
      </c>
      <c r="D63" s="36">
        <v>2.5</v>
      </c>
      <c r="E63" s="37">
        <v>7293</v>
      </c>
      <c r="F63" s="38"/>
      <c r="G63" s="38"/>
      <c r="H63" s="38"/>
      <c r="I63" s="38"/>
      <c r="J63" s="38"/>
      <c r="K63" s="38"/>
      <c r="L63" s="38">
        <f>MROUND(E63*0.15,1)</f>
        <v>1094</v>
      </c>
      <c r="M63" s="38"/>
      <c r="N63" s="38">
        <f t="shared" si="14"/>
        <v>1094</v>
      </c>
      <c r="O63" s="38">
        <f t="shared" si="15"/>
        <v>20968</v>
      </c>
      <c r="P63" s="38">
        <f t="shared" si="16"/>
        <v>251616</v>
      </c>
    </row>
    <row r="64" spans="1:16" s="4" customFormat="1" ht="15" customHeight="1" x14ac:dyDescent="0.25">
      <c r="A64" s="10">
        <v>7</v>
      </c>
      <c r="B64" s="30" t="s">
        <v>137</v>
      </c>
      <c r="C64" s="99">
        <v>17</v>
      </c>
      <c r="D64" s="36">
        <v>2.5</v>
      </c>
      <c r="E64" s="37">
        <v>6397</v>
      </c>
      <c r="F64" s="38"/>
      <c r="G64" s="38"/>
      <c r="H64" s="38"/>
      <c r="I64" s="38"/>
      <c r="J64" s="38"/>
      <c r="K64" s="38"/>
      <c r="L64" s="38">
        <f>MROUND(E64*0.15,1)</f>
        <v>960</v>
      </c>
      <c r="M64" s="38"/>
      <c r="N64" s="38">
        <f t="shared" si="14"/>
        <v>960</v>
      </c>
      <c r="O64" s="38">
        <f t="shared" si="15"/>
        <v>18393</v>
      </c>
      <c r="P64" s="38">
        <f t="shared" si="16"/>
        <v>220716</v>
      </c>
    </row>
    <row r="65" spans="1:16" s="4" customFormat="1" ht="15" customHeight="1" x14ac:dyDescent="0.25">
      <c r="A65" s="10">
        <v>8</v>
      </c>
      <c r="B65" s="30" t="s">
        <v>143</v>
      </c>
      <c r="C65" s="96">
        <v>17</v>
      </c>
      <c r="D65" s="36">
        <v>1</v>
      </c>
      <c r="E65" s="37">
        <v>6397</v>
      </c>
      <c r="F65" s="38"/>
      <c r="G65" s="38"/>
      <c r="H65" s="38"/>
      <c r="I65" s="38"/>
      <c r="J65" s="38"/>
      <c r="K65" s="38"/>
      <c r="L65" s="38">
        <f>MROUND(E65*0.15,1)</f>
        <v>960</v>
      </c>
      <c r="M65" s="38"/>
      <c r="N65" s="38">
        <f t="shared" si="14"/>
        <v>960</v>
      </c>
      <c r="O65" s="38">
        <f t="shared" si="15"/>
        <v>7357</v>
      </c>
      <c r="P65" s="38">
        <f t="shared" si="16"/>
        <v>88284</v>
      </c>
    </row>
    <row r="66" spans="1:16" s="4" customFormat="1" ht="15" customHeight="1" x14ac:dyDescent="0.25">
      <c r="A66" s="10">
        <v>9</v>
      </c>
      <c r="B66" s="30" t="s">
        <v>138</v>
      </c>
      <c r="C66" s="96">
        <v>17</v>
      </c>
      <c r="D66" s="36">
        <v>1.5</v>
      </c>
      <c r="E66" s="37">
        <v>6397</v>
      </c>
      <c r="F66" s="38"/>
      <c r="G66" s="38"/>
      <c r="H66" s="38"/>
      <c r="I66" s="38"/>
      <c r="J66" s="38"/>
      <c r="K66" s="38"/>
      <c r="L66" s="38"/>
      <c r="M66" s="38"/>
      <c r="N66" s="38"/>
      <c r="O66" s="38">
        <f t="shared" si="15"/>
        <v>9596</v>
      </c>
      <c r="P66" s="38">
        <f t="shared" si="16"/>
        <v>115152</v>
      </c>
    </row>
    <row r="67" spans="1:16" s="4" customFormat="1" ht="15" customHeight="1" x14ac:dyDescent="0.25">
      <c r="A67" s="10">
        <v>10</v>
      </c>
      <c r="B67" s="30" t="s">
        <v>140</v>
      </c>
      <c r="C67" s="96">
        <v>13</v>
      </c>
      <c r="D67" s="36">
        <v>1</v>
      </c>
      <c r="E67" s="37">
        <v>4361</v>
      </c>
      <c r="F67" s="38"/>
      <c r="G67" s="38">
        <f>MROUND(E67*0.2,1)</f>
        <v>872</v>
      </c>
      <c r="H67" s="38"/>
      <c r="I67" s="38"/>
      <c r="J67" s="38"/>
      <c r="K67" s="38"/>
      <c r="L67" s="38"/>
      <c r="M67" s="38"/>
      <c r="N67" s="38">
        <f>MROUND(F67+G67+H67+I67+J67+K67+L67+M67,1)</f>
        <v>872</v>
      </c>
      <c r="O67" s="38">
        <f t="shared" si="15"/>
        <v>5233</v>
      </c>
      <c r="P67" s="38">
        <f t="shared" si="16"/>
        <v>62796</v>
      </c>
    </row>
    <row r="68" spans="1:16" s="4" customFormat="1" ht="15" customHeight="1" x14ac:dyDescent="0.25">
      <c r="A68" s="10">
        <v>11</v>
      </c>
      <c r="B68" s="30" t="s">
        <v>15</v>
      </c>
      <c r="C68" s="96">
        <v>10</v>
      </c>
      <c r="D68" s="36">
        <v>2</v>
      </c>
      <c r="E68" s="37">
        <v>3496</v>
      </c>
      <c r="F68" s="38"/>
      <c r="G68" s="38"/>
      <c r="H68" s="38"/>
      <c r="I68" s="38"/>
      <c r="J68" s="38"/>
      <c r="K68" s="38"/>
      <c r="L68" s="38"/>
      <c r="M68" s="38"/>
      <c r="N68" s="38"/>
      <c r="O68" s="38">
        <f t="shared" si="15"/>
        <v>6992</v>
      </c>
      <c r="P68" s="38">
        <f t="shared" si="16"/>
        <v>83904</v>
      </c>
    </row>
    <row r="69" spans="1:16" s="4" customFormat="1" ht="15" customHeight="1" x14ac:dyDescent="0.25">
      <c r="A69" s="10">
        <v>12</v>
      </c>
      <c r="B69" s="30" t="s">
        <v>16</v>
      </c>
      <c r="C69" s="96">
        <v>9</v>
      </c>
      <c r="D69" s="36">
        <v>1</v>
      </c>
      <c r="E69" s="37">
        <v>3323</v>
      </c>
      <c r="F69" s="38"/>
      <c r="G69" s="38"/>
      <c r="H69" s="38"/>
      <c r="I69" s="38"/>
      <c r="J69" s="38"/>
      <c r="K69" s="38"/>
      <c r="L69" s="38"/>
      <c r="M69" s="38"/>
      <c r="N69" s="38"/>
      <c r="O69" s="38">
        <f t="shared" si="15"/>
        <v>3323</v>
      </c>
      <c r="P69" s="38">
        <f t="shared" si="16"/>
        <v>39876</v>
      </c>
    </row>
    <row r="70" spans="1:16" s="4" customFormat="1" ht="15" customHeight="1" x14ac:dyDescent="0.25">
      <c r="A70" s="10">
        <v>13</v>
      </c>
      <c r="B70" s="30" t="s">
        <v>19</v>
      </c>
      <c r="C70" s="96">
        <v>7</v>
      </c>
      <c r="D70" s="36">
        <v>1</v>
      </c>
      <c r="E70" s="37">
        <v>2958</v>
      </c>
      <c r="F70" s="38"/>
      <c r="G70" s="38"/>
      <c r="H70" s="38"/>
      <c r="I70" s="38"/>
      <c r="J70" s="38"/>
      <c r="K70" s="38"/>
      <c r="L70" s="38"/>
      <c r="M70" s="38"/>
      <c r="N70" s="38"/>
      <c r="O70" s="38">
        <f t="shared" si="15"/>
        <v>2958</v>
      </c>
      <c r="P70" s="38">
        <f t="shared" si="16"/>
        <v>35496</v>
      </c>
    </row>
    <row r="71" spans="1:16" s="4" customFormat="1" ht="15" x14ac:dyDescent="0.25">
      <c r="A71" s="172" t="s">
        <v>17</v>
      </c>
      <c r="B71" s="173"/>
      <c r="C71" s="96"/>
      <c r="D71" s="39">
        <f>SUM(D58:D70)</f>
        <v>23.5</v>
      </c>
      <c r="E71" s="39"/>
      <c r="F71" s="40"/>
      <c r="G71" s="40"/>
      <c r="H71" s="40"/>
      <c r="I71" s="40"/>
      <c r="J71" s="40"/>
      <c r="K71" s="40"/>
      <c r="L71" s="59"/>
      <c r="M71" s="59"/>
      <c r="N71" s="59"/>
      <c r="O71" s="59">
        <f t="shared" ref="O71:P71" si="17">SUM(O58:O70)</f>
        <v>196621</v>
      </c>
      <c r="P71" s="59">
        <f t="shared" si="17"/>
        <v>2359452</v>
      </c>
    </row>
    <row r="72" spans="1:16" s="4" customFormat="1" ht="15" x14ac:dyDescent="0.2">
      <c r="A72" s="197" t="s">
        <v>120</v>
      </c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</row>
    <row r="73" spans="1:16" s="4" customFormat="1" ht="30" x14ac:dyDescent="0.25">
      <c r="A73" s="145">
        <v>1</v>
      </c>
      <c r="B73" s="30" t="s">
        <v>290</v>
      </c>
      <c r="C73" s="96">
        <v>20</v>
      </c>
      <c r="D73" s="36">
        <v>1</v>
      </c>
      <c r="E73" s="37">
        <v>7761</v>
      </c>
      <c r="F73" s="38"/>
      <c r="G73" s="38"/>
      <c r="H73" s="38"/>
      <c r="I73" s="38"/>
      <c r="J73" s="38"/>
      <c r="K73" s="38">
        <f>MROUND(E73*0.25,1)</f>
        <v>1940</v>
      </c>
      <c r="L73" s="38">
        <f>MROUND(E73*0.25,1)</f>
        <v>1940</v>
      </c>
      <c r="M73" s="38">
        <f>8210-7761</f>
        <v>449</v>
      </c>
      <c r="N73" s="38">
        <f t="shared" ref="N73:N80" si="18">MROUND(F73+G73+H73+I73+J73+K73+L73+M73,1)</f>
        <v>4329</v>
      </c>
      <c r="O73" s="38">
        <f t="shared" ref="O73:O82" si="19">MROUND(D73*(E73+N73),1)</f>
        <v>12090</v>
      </c>
      <c r="P73" s="38">
        <f t="shared" ref="P73:P82" si="20">MROUND(O73*12,1)</f>
        <v>145080</v>
      </c>
    </row>
    <row r="74" spans="1:16" s="4" customFormat="1" ht="15" customHeight="1" x14ac:dyDescent="0.25">
      <c r="A74" s="42">
        <v>2</v>
      </c>
      <c r="B74" s="30" t="s">
        <v>135</v>
      </c>
      <c r="C74" s="96">
        <v>20</v>
      </c>
      <c r="D74" s="36">
        <v>1</v>
      </c>
      <c r="E74" s="37">
        <v>7761</v>
      </c>
      <c r="F74" s="38"/>
      <c r="G74" s="38"/>
      <c r="H74" s="38"/>
      <c r="I74" s="38"/>
      <c r="J74" s="38"/>
      <c r="K74" s="38">
        <f>MROUND(E74*0.33,1)</f>
        <v>2561</v>
      </c>
      <c r="L74" s="38">
        <f>MROUND(E74*0.25,1)</f>
        <v>1940</v>
      </c>
      <c r="M74" s="38"/>
      <c r="N74" s="38">
        <f t="shared" si="18"/>
        <v>4501</v>
      </c>
      <c r="O74" s="38">
        <f t="shared" si="19"/>
        <v>12262</v>
      </c>
      <c r="P74" s="38">
        <f t="shared" si="20"/>
        <v>147144</v>
      </c>
    </row>
    <row r="75" spans="1:16" s="4" customFormat="1" ht="15" customHeight="1" x14ac:dyDescent="0.25">
      <c r="A75" s="145">
        <v>3</v>
      </c>
      <c r="B75" s="30" t="s">
        <v>222</v>
      </c>
      <c r="C75" s="96">
        <v>20</v>
      </c>
      <c r="D75" s="36">
        <v>0.5</v>
      </c>
      <c r="E75" s="37">
        <v>7761</v>
      </c>
      <c r="F75" s="38"/>
      <c r="G75" s="38"/>
      <c r="H75" s="38"/>
      <c r="I75" s="38"/>
      <c r="J75" s="38"/>
      <c r="K75" s="38">
        <f>MROUND(E75*0.25,1)</f>
        <v>1940</v>
      </c>
      <c r="L75" s="38">
        <f>MROUND(E75*0.25,1)</f>
        <v>1940</v>
      </c>
      <c r="M75" s="38"/>
      <c r="N75" s="38">
        <f t="shared" si="18"/>
        <v>3880</v>
      </c>
      <c r="O75" s="38">
        <f t="shared" si="19"/>
        <v>5821</v>
      </c>
      <c r="P75" s="38">
        <f t="shared" si="20"/>
        <v>69852</v>
      </c>
    </row>
    <row r="76" spans="1:16" s="4" customFormat="1" ht="15" customHeight="1" x14ac:dyDescent="0.25">
      <c r="A76" s="42">
        <v>4</v>
      </c>
      <c r="B76" s="30" t="s">
        <v>222</v>
      </c>
      <c r="C76" s="99">
        <v>19</v>
      </c>
      <c r="D76" s="36">
        <v>1</v>
      </c>
      <c r="E76" s="37">
        <v>7293</v>
      </c>
      <c r="F76" s="38"/>
      <c r="G76" s="38"/>
      <c r="H76" s="38"/>
      <c r="I76" s="38"/>
      <c r="J76" s="38"/>
      <c r="K76" s="38">
        <f>MROUND(E76*0.25,1)</f>
        <v>1823</v>
      </c>
      <c r="L76" s="38">
        <f>MROUND(E76*0.25,1)</f>
        <v>1823</v>
      </c>
      <c r="M76" s="38"/>
      <c r="N76" s="38">
        <f t="shared" si="18"/>
        <v>3646</v>
      </c>
      <c r="O76" s="38">
        <f t="shared" si="19"/>
        <v>10939</v>
      </c>
      <c r="P76" s="38">
        <f t="shared" si="20"/>
        <v>131268</v>
      </c>
    </row>
    <row r="77" spans="1:16" s="4" customFormat="1" ht="15" customHeight="1" x14ac:dyDescent="0.25">
      <c r="A77" s="42">
        <v>5</v>
      </c>
      <c r="B77" s="30" t="s">
        <v>219</v>
      </c>
      <c r="C77" s="99">
        <v>19</v>
      </c>
      <c r="D77" s="36">
        <v>0.5</v>
      </c>
      <c r="E77" s="37">
        <v>7293</v>
      </c>
      <c r="F77" s="38"/>
      <c r="G77" s="38"/>
      <c r="H77" s="38"/>
      <c r="I77" s="38"/>
      <c r="J77" s="38"/>
      <c r="K77" s="38">
        <f>MROUND(E77*0.25,1)</f>
        <v>1823</v>
      </c>
      <c r="L77" s="38">
        <f>MROUND(E77*0.15,1)</f>
        <v>1094</v>
      </c>
      <c r="M77" s="38"/>
      <c r="N77" s="38">
        <f t="shared" si="18"/>
        <v>2917</v>
      </c>
      <c r="O77" s="38">
        <f t="shared" si="19"/>
        <v>5105</v>
      </c>
      <c r="P77" s="38">
        <f t="shared" si="20"/>
        <v>61260</v>
      </c>
    </row>
    <row r="78" spans="1:16" s="4" customFormat="1" ht="15" customHeight="1" x14ac:dyDescent="0.25">
      <c r="A78" s="145">
        <v>6</v>
      </c>
      <c r="B78" s="30" t="s">
        <v>136</v>
      </c>
      <c r="C78" s="96">
        <v>19</v>
      </c>
      <c r="D78" s="36">
        <v>2.5</v>
      </c>
      <c r="E78" s="37">
        <v>7293</v>
      </c>
      <c r="F78" s="38"/>
      <c r="G78" s="38"/>
      <c r="H78" s="38"/>
      <c r="I78" s="38"/>
      <c r="J78" s="38"/>
      <c r="K78" s="38">
        <f>MROUND(E78*0.25,1)</f>
        <v>1823</v>
      </c>
      <c r="L78" s="38">
        <f>MROUND(E78*0.15,1)</f>
        <v>1094</v>
      </c>
      <c r="M78" s="38"/>
      <c r="N78" s="38">
        <f t="shared" si="18"/>
        <v>2917</v>
      </c>
      <c r="O78" s="38">
        <f t="shared" si="19"/>
        <v>25525</v>
      </c>
      <c r="P78" s="38">
        <f t="shared" si="20"/>
        <v>306300</v>
      </c>
    </row>
    <row r="79" spans="1:16" s="4" customFormat="1" ht="15" customHeight="1" x14ac:dyDescent="0.25">
      <c r="A79" s="145">
        <v>7</v>
      </c>
      <c r="B79" s="30" t="s">
        <v>137</v>
      </c>
      <c r="C79" s="96">
        <v>19</v>
      </c>
      <c r="D79" s="36">
        <v>1.5</v>
      </c>
      <c r="E79" s="37">
        <v>7293</v>
      </c>
      <c r="F79" s="38"/>
      <c r="G79" s="38"/>
      <c r="H79" s="38"/>
      <c r="I79" s="38"/>
      <c r="J79" s="38"/>
      <c r="K79" s="38"/>
      <c r="L79" s="38">
        <f>MROUND(E79*0.15,1)</f>
        <v>1094</v>
      </c>
      <c r="M79" s="38"/>
      <c r="N79" s="38">
        <f t="shared" si="18"/>
        <v>1094</v>
      </c>
      <c r="O79" s="38">
        <f t="shared" si="19"/>
        <v>12581</v>
      </c>
      <c r="P79" s="38">
        <f t="shared" si="20"/>
        <v>150972</v>
      </c>
    </row>
    <row r="80" spans="1:16" s="4" customFormat="1" ht="15" customHeight="1" x14ac:dyDescent="0.25">
      <c r="A80" s="10">
        <v>8</v>
      </c>
      <c r="B80" s="30" t="s">
        <v>137</v>
      </c>
      <c r="C80" s="99">
        <v>17</v>
      </c>
      <c r="D80" s="36">
        <v>2.25</v>
      </c>
      <c r="E80" s="37">
        <v>6397</v>
      </c>
      <c r="F80" s="38"/>
      <c r="G80" s="38"/>
      <c r="H80" s="38"/>
      <c r="I80" s="38"/>
      <c r="J80" s="38"/>
      <c r="K80" s="38"/>
      <c r="L80" s="38">
        <f>MROUND(E80*0.15,1)</f>
        <v>960</v>
      </c>
      <c r="M80" s="38"/>
      <c r="N80" s="38">
        <f t="shared" si="18"/>
        <v>960</v>
      </c>
      <c r="O80" s="38">
        <f t="shared" si="19"/>
        <v>16553</v>
      </c>
      <c r="P80" s="38">
        <f t="shared" si="20"/>
        <v>198636</v>
      </c>
    </row>
    <row r="81" spans="1:16" s="4" customFormat="1" ht="15" customHeight="1" x14ac:dyDescent="0.25">
      <c r="A81" s="42">
        <v>9</v>
      </c>
      <c r="B81" s="30" t="s">
        <v>140</v>
      </c>
      <c r="C81" s="96">
        <v>13</v>
      </c>
      <c r="D81" s="36">
        <v>1</v>
      </c>
      <c r="E81" s="37">
        <v>4361</v>
      </c>
      <c r="F81" s="38"/>
      <c r="G81" s="38">
        <f>MROUND(E81*0.2,1)</f>
        <v>872</v>
      </c>
      <c r="H81" s="38"/>
      <c r="I81" s="38"/>
      <c r="J81" s="38"/>
      <c r="K81" s="38"/>
      <c r="L81" s="38"/>
      <c r="M81" s="38"/>
      <c r="N81" s="38">
        <f>MROUND(F81+G81+H81+I81+J81+K81+L81+M81,1)</f>
        <v>872</v>
      </c>
      <c r="O81" s="38">
        <f t="shared" si="19"/>
        <v>5233</v>
      </c>
      <c r="P81" s="38">
        <f t="shared" si="20"/>
        <v>62796</v>
      </c>
    </row>
    <row r="82" spans="1:16" s="4" customFormat="1" ht="15" customHeight="1" x14ac:dyDescent="0.25">
      <c r="A82" s="42">
        <v>10</v>
      </c>
      <c r="B82" s="30" t="s">
        <v>15</v>
      </c>
      <c r="C82" s="96">
        <v>10</v>
      </c>
      <c r="D82" s="36">
        <v>3</v>
      </c>
      <c r="E82" s="37">
        <v>3496</v>
      </c>
      <c r="F82" s="38"/>
      <c r="G82" s="38"/>
      <c r="H82" s="38"/>
      <c r="I82" s="38"/>
      <c r="J82" s="38"/>
      <c r="K82" s="38"/>
      <c r="L82" s="38"/>
      <c r="M82" s="38"/>
      <c r="N82" s="38"/>
      <c r="O82" s="38">
        <f t="shared" si="19"/>
        <v>10488</v>
      </c>
      <c r="P82" s="38">
        <f t="shared" si="20"/>
        <v>125856</v>
      </c>
    </row>
    <row r="83" spans="1:16" s="4" customFormat="1" ht="15" x14ac:dyDescent="0.25">
      <c r="A83" s="172" t="s">
        <v>17</v>
      </c>
      <c r="B83" s="173"/>
      <c r="C83" s="96"/>
      <c r="D83" s="39">
        <f>SUM(D73:D82)</f>
        <v>14.25</v>
      </c>
      <c r="E83" s="39"/>
      <c r="F83" s="40"/>
      <c r="G83" s="40"/>
      <c r="H83" s="40"/>
      <c r="I83" s="40"/>
      <c r="J83" s="40"/>
      <c r="K83" s="40"/>
      <c r="L83" s="59"/>
      <c r="M83" s="59"/>
      <c r="N83" s="59"/>
      <c r="O83" s="59">
        <f t="shared" ref="O83:P83" si="21">SUM(O73:O82)</f>
        <v>116597</v>
      </c>
      <c r="P83" s="59">
        <f t="shared" si="21"/>
        <v>1399164</v>
      </c>
    </row>
    <row r="84" spans="1:16" s="4" customFormat="1" ht="15" x14ac:dyDescent="0.2">
      <c r="A84" s="197" t="s">
        <v>142</v>
      </c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</row>
    <row r="85" spans="1:16" s="4" customFormat="1" ht="30" x14ac:dyDescent="0.25">
      <c r="A85" s="145">
        <v>1</v>
      </c>
      <c r="B85" s="30" t="s">
        <v>290</v>
      </c>
      <c r="C85" s="99">
        <v>19</v>
      </c>
      <c r="D85" s="36">
        <v>1</v>
      </c>
      <c r="E85" s="37">
        <v>7293</v>
      </c>
      <c r="F85" s="38"/>
      <c r="G85" s="38"/>
      <c r="H85" s="38"/>
      <c r="I85" s="38"/>
      <c r="J85" s="38"/>
      <c r="K85" s="38">
        <f>MROUND(E85*0.25,1)</f>
        <v>1823</v>
      </c>
      <c r="L85" s="38">
        <f>MROUND(E85*0.25,1)</f>
        <v>1823</v>
      </c>
      <c r="M85" s="38">
        <f>8210-7293</f>
        <v>917</v>
      </c>
      <c r="N85" s="38">
        <f t="shared" ref="N85:N94" si="22">MROUND(F85+G85+H85+I85+J85+K85+L85+M85,1)</f>
        <v>4563</v>
      </c>
      <c r="O85" s="38">
        <f t="shared" ref="O85:O97" si="23">MROUND(D85*(E85+N85),1)</f>
        <v>11856</v>
      </c>
      <c r="P85" s="38">
        <f t="shared" ref="P85:P97" si="24">MROUND(O85*12,1)</f>
        <v>142272</v>
      </c>
    </row>
    <row r="86" spans="1:16" s="4" customFormat="1" ht="15" customHeight="1" x14ac:dyDescent="0.25">
      <c r="A86" s="42">
        <v>2</v>
      </c>
      <c r="B86" s="30" t="s">
        <v>135</v>
      </c>
      <c r="C86" s="96">
        <v>20</v>
      </c>
      <c r="D86" s="36">
        <v>1</v>
      </c>
      <c r="E86" s="37">
        <v>7761</v>
      </c>
      <c r="F86" s="38"/>
      <c r="G86" s="38"/>
      <c r="H86" s="38"/>
      <c r="I86" s="38"/>
      <c r="J86" s="38"/>
      <c r="K86" s="38">
        <f>MROUND(E86*0.33,1)</f>
        <v>2561</v>
      </c>
      <c r="L86" s="38">
        <f>MROUND(E86*0.25,1)</f>
        <v>1940</v>
      </c>
      <c r="M86" s="38"/>
      <c r="N86" s="38">
        <f t="shared" si="22"/>
        <v>4501</v>
      </c>
      <c r="O86" s="38">
        <f t="shared" si="23"/>
        <v>12262</v>
      </c>
      <c r="P86" s="38">
        <f t="shared" si="24"/>
        <v>147144</v>
      </c>
    </row>
    <row r="87" spans="1:16" s="4" customFormat="1" ht="15" customHeight="1" x14ac:dyDescent="0.25">
      <c r="A87" s="42">
        <v>3</v>
      </c>
      <c r="B87" s="30" t="s">
        <v>135</v>
      </c>
      <c r="C87" s="96">
        <v>20</v>
      </c>
      <c r="D87" s="36">
        <v>1</v>
      </c>
      <c r="E87" s="37">
        <v>7761</v>
      </c>
      <c r="F87" s="38">
        <f>MROUND(E87*0.2,1)</f>
        <v>1552</v>
      </c>
      <c r="G87" s="38"/>
      <c r="H87" s="38"/>
      <c r="I87" s="38"/>
      <c r="J87" s="38"/>
      <c r="K87" s="38">
        <f>MROUND(E87*0.33,1)</f>
        <v>2561</v>
      </c>
      <c r="L87" s="38">
        <f>MROUND(E87*0.25,1)</f>
        <v>1940</v>
      </c>
      <c r="M87" s="38"/>
      <c r="N87" s="38">
        <f t="shared" si="22"/>
        <v>6053</v>
      </c>
      <c r="O87" s="38">
        <f t="shared" si="23"/>
        <v>13814</v>
      </c>
      <c r="P87" s="38">
        <f t="shared" si="24"/>
        <v>165768</v>
      </c>
    </row>
    <row r="88" spans="1:16" s="4" customFormat="1" ht="15" customHeight="1" x14ac:dyDescent="0.25">
      <c r="A88" s="145">
        <v>4</v>
      </c>
      <c r="B88" s="30" t="s">
        <v>222</v>
      </c>
      <c r="C88" s="96">
        <v>20</v>
      </c>
      <c r="D88" s="36">
        <v>2.5</v>
      </c>
      <c r="E88" s="37">
        <v>7761</v>
      </c>
      <c r="F88" s="38"/>
      <c r="G88" s="38"/>
      <c r="H88" s="38"/>
      <c r="I88" s="38"/>
      <c r="J88" s="38"/>
      <c r="K88" s="38">
        <f>MROUND(E88*0.25,1)</f>
        <v>1940</v>
      </c>
      <c r="L88" s="38">
        <f>MROUND(E88*0.25,1)</f>
        <v>1940</v>
      </c>
      <c r="M88" s="38"/>
      <c r="N88" s="38">
        <f t="shared" si="22"/>
        <v>3880</v>
      </c>
      <c r="O88" s="38">
        <f t="shared" si="23"/>
        <v>29103</v>
      </c>
      <c r="P88" s="38">
        <f t="shared" si="24"/>
        <v>349236</v>
      </c>
    </row>
    <row r="89" spans="1:16" s="4" customFormat="1" ht="15" customHeight="1" x14ac:dyDescent="0.25">
      <c r="A89" s="42">
        <v>5</v>
      </c>
      <c r="B89" s="30" t="s">
        <v>219</v>
      </c>
      <c r="C89" s="96">
        <v>20</v>
      </c>
      <c r="D89" s="36">
        <v>0.25</v>
      </c>
      <c r="E89" s="37">
        <v>7761</v>
      </c>
      <c r="F89" s="38"/>
      <c r="G89" s="38"/>
      <c r="H89" s="38"/>
      <c r="I89" s="38"/>
      <c r="J89" s="38"/>
      <c r="K89" s="38">
        <f>MROUND(E89*0.25,1)</f>
        <v>1940</v>
      </c>
      <c r="L89" s="38">
        <f>MROUND(E89*0.15,1)</f>
        <v>1164</v>
      </c>
      <c r="M89" s="38"/>
      <c r="N89" s="38">
        <f t="shared" si="22"/>
        <v>3104</v>
      </c>
      <c r="O89" s="38">
        <f t="shared" si="23"/>
        <v>2716</v>
      </c>
      <c r="P89" s="38">
        <f t="shared" si="24"/>
        <v>32592</v>
      </c>
    </row>
    <row r="90" spans="1:16" s="4" customFormat="1" ht="15" customHeight="1" x14ac:dyDescent="0.25">
      <c r="A90" s="42">
        <v>6</v>
      </c>
      <c r="B90" s="30" t="s">
        <v>222</v>
      </c>
      <c r="C90" s="99">
        <v>19</v>
      </c>
      <c r="D90" s="36">
        <v>0.5</v>
      </c>
      <c r="E90" s="37">
        <v>7293</v>
      </c>
      <c r="F90" s="38"/>
      <c r="G90" s="38"/>
      <c r="H90" s="38"/>
      <c r="I90" s="38"/>
      <c r="J90" s="38"/>
      <c r="K90" s="38">
        <f>MROUND(E90*0.25,1)</f>
        <v>1823</v>
      </c>
      <c r="L90" s="38">
        <f>MROUND(E90*0.25,1)</f>
        <v>1823</v>
      </c>
      <c r="M90" s="38"/>
      <c r="N90" s="38">
        <f>MROUND(F90+G90+H90+I90+J90+K90+L90+M90,1)</f>
        <v>3646</v>
      </c>
      <c r="O90" s="38">
        <f>MROUND(D90*(E90+N90),1)</f>
        <v>5470</v>
      </c>
      <c r="P90" s="38">
        <f>MROUND(O90*12,1)</f>
        <v>65640</v>
      </c>
    </row>
    <row r="91" spans="1:16" s="4" customFormat="1" ht="15" customHeight="1" x14ac:dyDescent="0.25">
      <c r="A91" s="42">
        <v>7</v>
      </c>
      <c r="B91" s="30" t="s">
        <v>219</v>
      </c>
      <c r="C91" s="99">
        <v>19</v>
      </c>
      <c r="D91" s="36">
        <v>1</v>
      </c>
      <c r="E91" s="37">
        <v>7293</v>
      </c>
      <c r="F91" s="38">
        <f>MROUND(E91*0.2,1)</f>
        <v>1459</v>
      </c>
      <c r="G91" s="38"/>
      <c r="H91" s="38"/>
      <c r="I91" s="38"/>
      <c r="J91" s="38"/>
      <c r="K91" s="38">
        <f>MROUND(E91*0.25,1)</f>
        <v>1823</v>
      </c>
      <c r="L91" s="38">
        <f>MROUND(E91*0.15,1)</f>
        <v>1094</v>
      </c>
      <c r="M91" s="38"/>
      <c r="N91" s="38">
        <f t="shared" si="22"/>
        <v>4376</v>
      </c>
      <c r="O91" s="38">
        <f t="shared" si="23"/>
        <v>11669</v>
      </c>
      <c r="P91" s="38">
        <f t="shared" si="24"/>
        <v>140028</v>
      </c>
    </row>
    <row r="92" spans="1:16" s="4" customFormat="1" ht="15" customHeight="1" x14ac:dyDescent="0.25">
      <c r="A92" s="42">
        <v>8</v>
      </c>
      <c r="B92" s="30" t="s">
        <v>136</v>
      </c>
      <c r="C92" s="96">
        <v>19</v>
      </c>
      <c r="D92" s="36">
        <v>5</v>
      </c>
      <c r="E92" s="37">
        <v>7293</v>
      </c>
      <c r="F92" s="38"/>
      <c r="G92" s="38"/>
      <c r="H92" s="38"/>
      <c r="I92" s="38"/>
      <c r="J92" s="38"/>
      <c r="K92" s="38">
        <f>MROUND(E92*0.25,1)</f>
        <v>1823</v>
      </c>
      <c r="L92" s="38">
        <f>MROUND(E92*0.15,1)</f>
        <v>1094</v>
      </c>
      <c r="M92" s="38"/>
      <c r="N92" s="38">
        <f t="shared" si="22"/>
        <v>2917</v>
      </c>
      <c r="O92" s="38">
        <f t="shared" si="23"/>
        <v>51050</v>
      </c>
      <c r="P92" s="38">
        <f t="shared" si="24"/>
        <v>612600</v>
      </c>
    </row>
    <row r="93" spans="1:16" s="4" customFormat="1" ht="15" customHeight="1" x14ac:dyDescent="0.25">
      <c r="A93" s="42">
        <v>9</v>
      </c>
      <c r="B93" s="30" t="s">
        <v>137</v>
      </c>
      <c r="C93" s="96">
        <v>19</v>
      </c>
      <c r="D93" s="36">
        <v>3.25</v>
      </c>
      <c r="E93" s="37">
        <v>7293</v>
      </c>
      <c r="F93" s="38"/>
      <c r="G93" s="38"/>
      <c r="H93" s="38"/>
      <c r="I93" s="38"/>
      <c r="J93" s="38"/>
      <c r="K93" s="38"/>
      <c r="L93" s="38">
        <f>MROUND(E93*0.15,1)</f>
        <v>1094</v>
      </c>
      <c r="M93" s="38"/>
      <c r="N93" s="38">
        <f t="shared" si="22"/>
        <v>1094</v>
      </c>
      <c r="O93" s="38">
        <f t="shared" si="23"/>
        <v>27258</v>
      </c>
      <c r="P93" s="38">
        <f t="shared" si="24"/>
        <v>327096</v>
      </c>
    </row>
    <row r="94" spans="1:16" s="4" customFormat="1" ht="15" customHeight="1" x14ac:dyDescent="0.25">
      <c r="A94" s="42">
        <v>10</v>
      </c>
      <c r="B94" s="30" t="s">
        <v>137</v>
      </c>
      <c r="C94" s="99">
        <v>17</v>
      </c>
      <c r="D94" s="36">
        <v>2</v>
      </c>
      <c r="E94" s="37">
        <v>6397</v>
      </c>
      <c r="F94" s="38"/>
      <c r="G94" s="38"/>
      <c r="H94" s="38"/>
      <c r="I94" s="38"/>
      <c r="J94" s="38"/>
      <c r="K94" s="38"/>
      <c r="L94" s="38">
        <f>MROUND(E94*0.15,1)</f>
        <v>960</v>
      </c>
      <c r="M94" s="38"/>
      <c r="N94" s="38">
        <f t="shared" si="22"/>
        <v>960</v>
      </c>
      <c r="O94" s="38">
        <f t="shared" si="23"/>
        <v>14714</v>
      </c>
      <c r="P94" s="38">
        <f t="shared" si="24"/>
        <v>176568</v>
      </c>
    </row>
    <row r="95" spans="1:16" s="4" customFormat="1" ht="15" customHeight="1" x14ac:dyDescent="0.25">
      <c r="A95" s="42">
        <v>11</v>
      </c>
      <c r="B95" s="30" t="s">
        <v>138</v>
      </c>
      <c r="C95" s="96">
        <v>17</v>
      </c>
      <c r="D95" s="36">
        <v>1</v>
      </c>
      <c r="E95" s="37">
        <v>6397</v>
      </c>
      <c r="F95" s="38"/>
      <c r="G95" s="38"/>
      <c r="H95" s="38"/>
      <c r="I95" s="38"/>
      <c r="J95" s="38"/>
      <c r="K95" s="38"/>
      <c r="L95" s="38"/>
      <c r="M95" s="38"/>
      <c r="N95" s="38"/>
      <c r="O95" s="38">
        <f t="shared" si="23"/>
        <v>6397</v>
      </c>
      <c r="P95" s="38">
        <f t="shared" si="24"/>
        <v>76764</v>
      </c>
    </row>
    <row r="96" spans="1:16" s="4" customFormat="1" ht="15" customHeight="1" x14ac:dyDescent="0.25">
      <c r="A96" s="42">
        <v>12</v>
      </c>
      <c r="B96" s="30" t="s">
        <v>140</v>
      </c>
      <c r="C96" s="96">
        <v>13</v>
      </c>
      <c r="D96" s="36">
        <v>1</v>
      </c>
      <c r="E96" s="37">
        <v>4361</v>
      </c>
      <c r="F96" s="38"/>
      <c r="G96" s="38">
        <f>MROUND(E96*0.2,1)</f>
        <v>872</v>
      </c>
      <c r="H96" s="38"/>
      <c r="I96" s="38"/>
      <c r="J96" s="38"/>
      <c r="K96" s="38"/>
      <c r="L96" s="38"/>
      <c r="M96" s="38"/>
      <c r="N96" s="38">
        <f>MROUND(F96+G96+H96+I96+J96+K96+L96+M96,1)</f>
        <v>872</v>
      </c>
      <c r="O96" s="38">
        <f t="shared" si="23"/>
        <v>5233</v>
      </c>
      <c r="P96" s="38">
        <f t="shared" si="24"/>
        <v>62796</v>
      </c>
    </row>
    <row r="97" spans="1:16" s="4" customFormat="1" ht="15" customHeight="1" x14ac:dyDescent="0.25">
      <c r="A97" s="42">
        <v>13</v>
      </c>
      <c r="B97" s="30" t="s">
        <v>15</v>
      </c>
      <c r="C97" s="96">
        <v>10</v>
      </c>
      <c r="D97" s="36">
        <v>4</v>
      </c>
      <c r="E97" s="37">
        <v>3496</v>
      </c>
      <c r="F97" s="38"/>
      <c r="G97" s="38"/>
      <c r="H97" s="38"/>
      <c r="I97" s="38"/>
      <c r="J97" s="38"/>
      <c r="K97" s="38"/>
      <c r="L97" s="38"/>
      <c r="M97" s="38"/>
      <c r="N97" s="38"/>
      <c r="O97" s="38">
        <f t="shared" si="23"/>
        <v>13984</v>
      </c>
      <c r="P97" s="38">
        <f t="shared" si="24"/>
        <v>167808</v>
      </c>
    </row>
    <row r="98" spans="1:16" s="4" customFormat="1" ht="15" x14ac:dyDescent="0.25">
      <c r="A98" s="172" t="s">
        <v>17</v>
      </c>
      <c r="B98" s="173"/>
      <c r="C98" s="96"/>
      <c r="D98" s="39">
        <f>SUM(D85:D97)</f>
        <v>23.5</v>
      </c>
      <c r="E98" s="39"/>
      <c r="F98" s="40"/>
      <c r="G98" s="40"/>
      <c r="H98" s="40"/>
      <c r="I98" s="40"/>
      <c r="J98" s="40"/>
      <c r="K98" s="40"/>
      <c r="L98" s="59"/>
      <c r="M98" s="59"/>
      <c r="N98" s="59"/>
      <c r="O98" s="59">
        <f t="shared" ref="O98:P98" si="25">SUM(O85:O97)</f>
        <v>205526</v>
      </c>
      <c r="P98" s="59">
        <f t="shared" si="25"/>
        <v>2466312</v>
      </c>
    </row>
    <row r="99" spans="1:16" s="4" customFormat="1" ht="15" x14ac:dyDescent="0.2">
      <c r="A99" s="197" t="s">
        <v>216</v>
      </c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</row>
    <row r="100" spans="1:16" s="4" customFormat="1" ht="15" customHeight="1" x14ac:dyDescent="0.25">
      <c r="A100" s="42">
        <v>1</v>
      </c>
      <c r="B100" s="30" t="s">
        <v>134</v>
      </c>
      <c r="C100" s="96">
        <v>21</v>
      </c>
      <c r="D100" s="36">
        <v>1</v>
      </c>
      <c r="E100" s="37">
        <v>8210</v>
      </c>
      <c r="F100" s="38"/>
      <c r="G100" s="38"/>
      <c r="H100" s="41"/>
      <c r="I100" s="38"/>
      <c r="J100" s="38"/>
      <c r="K100" s="38">
        <f>MROUND(E100*0.33,1)</f>
        <v>2709</v>
      </c>
      <c r="L100" s="38">
        <f>MROUND(E100*0.25,1)</f>
        <v>2053</v>
      </c>
      <c r="M100" s="38"/>
      <c r="N100" s="38">
        <f t="shared" ref="N100:N105" si="26">MROUND(F100+G100+H100+I100+J100+K100+L100+M100,1)</f>
        <v>4762</v>
      </c>
      <c r="O100" s="38">
        <f t="shared" ref="O100:O107" si="27">MROUND(D100*(E100+N100),1)</f>
        <v>12972</v>
      </c>
      <c r="P100" s="38">
        <f t="shared" ref="P100:P107" si="28">MROUND(O100*12,1)</f>
        <v>155664</v>
      </c>
    </row>
    <row r="101" spans="1:16" s="4" customFormat="1" ht="15" customHeight="1" x14ac:dyDescent="0.25">
      <c r="A101" s="42">
        <v>2</v>
      </c>
      <c r="B101" s="30" t="s">
        <v>144</v>
      </c>
      <c r="C101" s="96">
        <v>20</v>
      </c>
      <c r="D101" s="36">
        <v>0.25</v>
      </c>
      <c r="E101" s="37">
        <v>7761</v>
      </c>
      <c r="F101" s="38">
        <f>MROUND(E101*0.2,1)</f>
        <v>1552</v>
      </c>
      <c r="G101" s="38"/>
      <c r="H101" s="41"/>
      <c r="I101" s="38"/>
      <c r="J101" s="38"/>
      <c r="K101" s="38">
        <f>MROUND(E101*0.33,1)</f>
        <v>2561</v>
      </c>
      <c r="L101" s="38">
        <f>MROUND(E101*0.25,1)</f>
        <v>1940</v>
      </c>
      <c r="M101" s="38"/>
      <c r="N101" s="38">
        <f t="shared" si="26"/>
        <v>6053</v>
      </c>
      <c r="O101" s="38">
        <f t="shared" si="27"/>
        <v>3454</v>
      </c>
      <c r="P101" s="38">
        <f t="shared" si="28"/>
        <v>41448</v>
      </c>
    </row>
    <row r="102" spans="1:16" s="4" customFormat="1" ht="15" customHeight="1" x14ac:dyDescent="0.25">
      <c r="A102" s="42">
        <v>3</v>
      </c>
      <c r="B102" s="30" t="s">
        <v>144</v>
      </c>
      <c r="C102" s="96">
        <v>20</v>
      </c>
      <c r="D102" s="36">
        <v>1</v>
      </c>
      <c r="E102" s="37">
        <v>7761</v>
      </c>
      <c r="F102" s="38"/>
      <c r="G102" s="38"/>
      <c r="H102" s="41"/>
      <c r="I102" s="38"/>
      <c r="J102" s="38"/>
      <c r="K102" s="38">
        <f>MROUND(E102*0.33,1)</f>
        <v>2561</v>
      </c>
      <c r="L102" s="38">
        <f>MROUND(E102*0.25,1)</f>
        <v>1940</v>
      </c>
      <c r="M102" s="38"/>
      <c r="N102" s="38">
        <f t="shared" si="26"/>
        <v>4501</v>
      </c>
      <c r="O102" s="38">
        <f t="shared" si="27"/>
        <v>12262</v>
      </c>
      <c r="P102" s="38">
        <f t="shared" si="28"/>
        <v>147144</v>
      </c>
    </row>
    <row r="103" spans="1:16" s="4" customFormat="1" ht="15" customHeight="1" x14ac:dyDescent="0.25">
      <c r="A103" s="42">
        <v>4</v>
      </c>
      <c r="B103" s="30" t="s">
        <v>219</v>
      </c>
      <c r="C103" s="99">
        <v>19</v>
      </c>
      <c r="D103" s="36">
        <v>1.5</v>
      </c>
      <c r="E103" s="37">
        <v>7293</v>
      </c>
      <c r="F103" s="38"/>
      <c r="G103" s="38"/>
      <c r="H103" s="38"/>
      <c r="I103" s="38"/>
      <c r="J103" s="38"/>
      <c r="K103" s="38">
        <f>MROUND(E103*0.25,1)</f>
        <v>1823</v>
      </c>
      <c r="L103" s="38">
        <f>MROUND(E103*0.15,1)</f>
        <v>1094</v>
      </c>
      <c r="M103" s="38"/>
      <c r="N103" s="38">
        <f t="shared" si="26"/>
        <v>2917</v>
      </c>
      <c r="O103" s="38">
        <f t="shared" si="27"/>
        <v>15315</v>
      </c>
      <c r="P103" s="38">
        <f t="shared" si="28"/>
        <v>183780</v>
      </c>
    </row>
    <row r="104" spans="1:16" s="4" customFormat="1" ht="15" customHeight="1" x14ac:dyDescent="0.25">
      <c r="A104" s="42">
        <v>5</v>
      </c>
      <c r="B104" s="30" t="s">
        <v>136</v>
      </c>
      <c r="C104" s="96">
        <v>19</v>
      </c>
      <c r="D104" s="36">
        <v>3.5</v>
      </c>
      <c r="E104" s="37">
        <v>7293</v>
      </c>
      <c r="F104" s="38"/>
      <c r="G104" s="38"/>
      <c r="H104" s="38"/>
      <c r="I104" s="38"/>
      <c r="J104" s="38"/>
      <c r="K104" s="38">
        <f>MROUND(E104*0.25,1)</f>
        <v>1823</v>
      </c>
      <c r="L104" s="38">
        <f>MROUND(E104*0.15,1)</f>
        <v>1094</v>
      </c>
      <c r="M104" s="38"/>
      <c r="N104" s="38">
        <f t="shared" si="26"/>
        <v>2917</v>
      </c>
      <c r="O104" s="38">
        <f t="shared" si="27"/>
        <v>35735</v>
      </c>
      <c r="P104" s="38">
        <f t="shared" si="28"/>
        <v>428820</v>
      </c>
    </row>
    <row r="105" spans="1:16" s="4" customFormat="1" ht="15" customHeight="1" x14ac:dyDescent="0.25">
      <c r="A105" s="42">
        <v>6</v>
      </c>
      <c r="B105" s="30" t="s">
        <v>137</v>
      </c>
      <c r="C105" s="99">
        <v>17</v>
      </c>
      <c r="D105" s="36">
        <v>4.5</v>
      </c>
      <c r="E105" s="37">
        <v>6397</v>
      </c>
      <c r="F105" s="38"/>
      <c r="G105" s="38"/>
      <c r="H105" s="38"/>
      <c r="I105" s="38"/>
      <c r="J105" s="38"/>
      <c r="K105" s="38"/>
      <c r="L105" s="38">
        <f>MROUND(E105*0.15,1)</f>
        <v>960</v>
      </c>
      <c r="M105" s="38"/>
      <c r="N105" s="38">
        <f t="shared" si="26"/>
        <v>960</v>
      </c>
      <c r="O105" s="38">
        <f t="shared" si="27"/>
        <v>33107</v>
      </c>
      <c r="P105" s="38">
        <f t="shared" si="28"/>
        <v>397284</v>
      </c>
    </row>
    <row r="106" spans="1:16" s="4" customFormat="1" ht="15" customHeight="1" x14ac:dyDescent="0.25">
      <c r="A106" s="42">
        <v>7</v>
      </c>
      <c r="B106" s="30" t="s">
        <v>140</v>
      </c>
      <c r="C106" s="96">
        <v>13</v>
      </c>
      <c r="D106" s="36">
        <v>1</v>
      </c>
      <c r="E106" s="37">
        <v>4361</v>
      </c>
      <c r="F106" s="38"/>
      <c r="G106" s="38">
        <f>MROUND(E106*0.2,1)</f>
        <v>872</v>
      </c>
      <c r="H106" s="38"/>
      <c r="I106" s="38"/>
      <c r="J106" s="38"/>
      <c r="K106" s="38"/>
      <c r="L106" s="38"/>
      <c r="M106" s="38"/>
      <c r="N106" s="38">
        <f>MROUND(F106+G106+H106+I106+J106+K106+L106+M106,1)</f>
        <v>872</v>
      </c>
      <c r="O106" s="38">
        <f t="shared" si="27"/>
        <v>5233</v>
      </c>
      <c r="P106" s="38">
        <f t="shared" si="28"/>
        <v>62796</v>
      </c>
    </row>
    <row r="107" spans="1:16" s="4" customFormat="1" ht="15" customHeight="1" x14ac:dyDescent="0.25">
      <c r="A107" s="42">
        <v>8</v>
      </c>
      <c r="B107" s="30" t="s">
        <v>15</v>
      </c>
      <c r="C107" s="96">
        <v>10</v>
      </c>
      <c r="D107" s="36">
        <v>4</v>
      </c>
      <c r="E107" s="37">
        <v>3496</v>
      </c>
      <c r="F107" s="38"/>
      <c r="G107" s="38"/>
      <c r="H107" s="38"/>
      <c r="I107" s="38"/>
      <c r="J107" s="38"/>
      <c r="K107" s="38"/>
      <c r="L107" s="38"/>
      <c r="M107" s="38"/>
      <c r="N107" s="38"/>
      <c r="O107" s="38">
        <f t="shared" si="27"/>
        <v>13984</v>
      </c>
      <c r="P107" s="38">
        <f t="shared" si="28"/>
        <v>167808</v>
      </c>
    </row>
    <row r="108" spans="1:16" s="4" customFormat="1" ht="15" x14ac:dyDescent="0.25">
      <c r="A108" s="172" t="s">
        <v>17</v>
      </c>
      <c r="B108" s="173"/>
      <c r="C108" s="96"/>
      <c r="D108" s="39">
        <f>SUM(D100:D107)</f>
        <v>16.75</v>
      </c>
      <c r="E108" s="39"/>
      <c r="F108" s="40"/>
      <c r="G108" s="40"/>
      <c r="H108" s="40"/>
      <c r="I108" s="40"/>
      <c r="J108" s="40"/>
      <c r="K108" s="40"/>
      <c r="L108" s="59"/>
      <c r="M108" s="59"/>
      <c r="N108" s="59"/>
      <c r="O108" s="59">
        <f t="shared" ref="O108:P108" si="29">SUM(O100:O107)</f>
        <v>132062</v>
      </c>
      <c r="P108" s="59">
        <f t="shared" si="29"/>
        <v>1584744</v>
      </c>
    </row>
    <row r="109" spans="1:16" s="4" customFormat="1" ht="15" x14ac:dyDescent="0.2">
      <c r="A109" s="197" t="s">
        <v>215</v>
      </c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</row>
    <row r="110" spans="1:16" s="4" customFormat="1" ht="30" x14ac:dyDescent="0.25">
      <c r="A110" s="145">
        <v>1</v>
      </c>
      <c r="B110" s="30" t="s">
        <v>221</v>
      </c>
      <c r="C110" s="99">
        <v>19</v>
      </c>
      <c r="D110" s="36">
        <v>1</v>
      </c>
      <c r="E110" s="37">
        <v>7293</v>
      </c>
      <c r="F110" s="38"/>
      <c r="G110" s="38"/>
      <c r="H110" s="38"/>
      <c r="I110" s="38"/>
      <c r="J110" s="38"/>
      <c r="K110" s="38">
        <f>MROUND(E110*0.25,1)</f>
        <v>1823</v>
      </c>
      <c r="L110" s="38">
        <f>MROUND(E110*0.15,1)</f>
        <v>1094</v>
      </c>
      <c r="M110" s="38">
        <f>8210-7293</f>
        <v>917</v>
      </c>
      <c r="N110" s="38">
        <f t="shared" ref="N110:N120" si="30">MROUND(F110+G110+H110+I110+J110+K110+L110+M110,1)</f>
        <v>3834</v>
      </c>
      <c r="O110" s="38">
        <f t="shared" ref="O110:O123" si="31">MROUND(D110*(E110+N110),1)</f>
        <v>11127</v>
      </c>
      <c r="P110" s="38">
        <f t="shared" ref="P110:P123" si="32">MROUND(O110*12,1)</f>
        <v>133524</v>
      </c>
    </row>
    <row r="111" spans="1:16" s="4" customFormat="1" ht="15" customHeight="1" x14ac:dyDescent="0.25">
      <c r="A111" s="42">
        <v>2</v>
      </c>
      <c r="B111" s="30" t="s">
        <v>144</v>
      </c>
      <c r="C111" s="96">
        <v>20</v>
      </c>
      <c r="D111" s="36">
        <v>1.5</v>
      </c>
      <c r="E111" s="37">
        <v>7761</v>
      </c>
      <c r="F111" s="38">
        <f>MROUND(E111*0.2,1)</f>
        <v>1552</v>
      </c>
      <c r="G111" s="38"/>
      <c r="H111" s="41"/>
      <c r="I111" s="38"/>
      <c r="J111" s="38"/>
      <c r="K111" s="38">
        <f>MROUND(E111*0.33,1)</f>
        <v>2561</v>
      </c>
      <c r="L111" s="38">
        <f>MROUND(E111*0.25,1)</f>
        <v>1940</v>
      </c>
      <c r="M111" s="38"/>
      <c r="N111" s="38">
        <f t="shared" si="30"/>
        <v>6053</v>
      </c>
      <c r="O111" s="38">
        <f t="shared" si="31"/>
        <v>20721</v>
      </c>
      <c r="P111" s="38">
        <f t="shared" si="32"/>
        <v>248652</v>
      </c>
    </row>
    <row r="112" spans="1:16" s="4" customFormat="1" ht="15" customHeight="1" x14ac:dyDescent="0.25">
      <c r="A112" s="42">
        <v>3</v>
      </c>
      <c r="B112" s="30" t="s">
        <v>144</v>
      </c>
      <c r="C112" s="96">
        <v>20</v>
      </c>
      <c r="D112" s="36">
        <v>1.25</v>
      </c>
      <c r="E112" s="37">
        <v>7761</v>
      </c>
      <c r="F112" s="38"/>
      <c r="G112" s="38"/>
      <c r="H112" s="41"/>
      <c r="I112" s="38"/>
      <c r="J112" s="38"/>
      <c r="K112" s="38">
        <f>MROUND(E112*0.33,1)</f>
        <v>2561</v>
      </c>
      <c r="L112" s="38">
        <f>MROUND(E112*0.25,1)</f>
        <v>1940</v>
      </c>
      <c r="M112" s="38"/>
      <c r="N112" s="38">
        <f t="shared" si="30"/>
        <v>4501</v>
      </c>
      <c r="O112" s="38">
        <f t="shared" si="31"/>
        <v>15328</v>
      </c>
      <c r="P112" s="38">
        <f t="shared" si="32"/>
        <v>183936</v>
      </c>
    </row>
    <row r="113" spans="1:16" s="4" customFormat="1" ht="15" customHeight="1" x14ac:dyDescent="0.25">
      <c r="A113" s="42">
        <v>4</v>
      </c>
      <c r="B113" s="30" t="s">
        <v>145</v>
      </c>
      <c r="C113" s="96">
        <v>20</v>
      </c>
      <c r="D113" s="36">
        <v>0.25</v>
      </c>
      <c r="E113" s="37">
        <v>7761</v>
      </c>
      <c r="F113" s="38">
        <f>MROUND(E113*0.2,1)</f>
        <v>1552</v>
      </c>
      <c r="G113" s="38"/>
      <c r="H113" s="38"/>
      <c r="I113" s="38"/>
      <c r="J113" s="38"/>
      <c r="K113" s="38">
        <f>MROUND(E113*0.33,1)</f>
        <v>2561</v>
      </c>
      <c r="L113" s="38">
        <f>MROUND(E113*0.15,1)</f>
        <v>1164</v>
      </c>
      <c r="M113" s="38"/>
      <c r="N113" s="38">
        <f t="shared" si="30"/>
        <v>5277</v>
      </c>
      <c r="O113" s="38">
        <f t="shared" si="31"/>
        <v>3260</v>
      </c>
      <c r="P113" s="38">
        <f t="shared" si="32"/>
        <v>39120</v>
      </c>
    </row>
    <row r="114" spans="1:16" s="4" customFormat="1" ht="15" customHeight="1" x14ac:dyDescent="0.25">
      <c r="A114" s="145">
        <v>5</v>
      </c>
      <c r="B114" s="30" t="s">
        <v>222</v>
      </c>
      <c r="C114" s="96">
        <v>20</v>
      </c>
      <c r="D114" s="36">
        <v>1.25</v>
      </c>
      <c r="E114" s="37">
        <v>7761</v>
      </c>
      <c r="F114" s="38"/>
      <c r="G114" s="38"/>
      <c r="H114" s="38"/>
      <c r="I114" s="38"/>
      <c r="J114" s="38"/>
      <c r="K114" s="38">
        <f>MROUND(E114*0.25,1)</f>
        <v>1940</v>
      </c>
      <c r="L114" s="38">
        <f>MROUND(E114*0.25,1)</f>
        <v>1940</v>
      </c>
      <c r="M114" s="38"/>
      <c r="N114" s="38">
        <f t="shared" si="30"/>
        <v>3880</v>
      </c>
      <c r="O114" s="38">
        <f t="shared" si="31"/>
        <v>14551</v>
      </c>
      <c r="P114" s="38">
        <f t="shared" si="32"/>
        <v>174612</v>
      </c>
    </row>
    <row r="115" spans="1:16" s="4" customFormat="1" ht="15" customHeight="1" x14ac:dyDescent="0.25">
      <c r="A115" s="42">
        <v>6</v>
      </c>
      <c r="B115" s="30" t="s">
        <v>219</v>
      </c>
      <c r="C115" s="96">
        <v>20</v>
      </c>
      <c r="D115" s="36">
        <v>0.5</v>
      </c>
      <c r="E115" s="37">
        <v>7761</v>
      </c>
      <c r="F115" s="38"/>
      <c r="G115" s="38"/>
      <c r="H115" s="38"/>
      <c r="I115" s="38"/>
      <c r="J115" s="38"/>
      <c r="K115" s="38">
        <f>MROUND(E115*0.25,1)</f>
        <v>1940</v>
      </c>
      <c r="L115" s="38">
        <f>MROUND(E115*0.15,1)</f>
        <v>1164</v>
      </c>
      <c r="M115" s="38"/>
      <c r="N115" s="38">
        <f t="shared" si="30"/>
        <v>3104</v>
      </c>
      <c r="O115" s="38">
        <f t="shared" si="31"/>
        <v>5433</v>
      </c>
      <c r="P115" s="38">
        <f t="shared" si="32"/>
        <v>65196</v>
      </c>
    </row>
    <row r="116" spans="1:16" s="4" customFormat="1" ht="15" customHeight="1" x14ac:dyDescent="0.25">
      <c r="A116" s="42">
        <v>7</v>
      </c>
      <c r="B116" s="30" t="s">
        <v>226</v>
      </c>
      <c r="C116" s="99">
        <v>19</v>
      </c>
      <c r="D116" s="36">
        <v>0.75</v>
      </c>
      <c r="E116" s="37">
        <v>7293</v>
      </c>
      <c r="F116" s="38"/>
      <c r="G116" s="38"/>
      <c r="H116" s="38"/>
      <c r="I116" s="38"/>
      <c r="J116" s="38"/>
      <c r="K116" s="38">
        <f>MROUND(E116*0.25,1)</f>
        <v>1823</v>
      </c>
      <c r="L116" s="38">
        <f>MROUND(E116*0.25,1)</f>
        <v>1823</v>
      </c>
      <c r="M116" s="38"/>
      <c r="N116" s="38">
        <f>MROUND(F116+G116+H116+I116+J116+K116+L116+M116,1)</f>
        <v>3646</v>
      </c>
      <c r="O116" s="38">
        <f>MROUND(D116*(E116+N116),1)</f>
        <v>8204</v>
      </c>
      <c r="P116" s="38">
        <f>MROUND(O116*12,1)</f>
        <v>98448</v>
      </c>
    </row>
    <row r="117" spans="1:16" s="4" customFormat="1" ht="15" customHeight="1" x14ac:dyDescent="0.25">
      <c r="A117" s="42">
        <v>8</v>
      </c>
      <c r="B117" s="30" t="s">
        <v>415</v>
      </c>
      <c r="C117" s="99">
        <v>19</v>
      </c>
      <c r="D117" s="36">
        <v>1</v>
      </c>
      <c r="E117" s="37">
        <v>7293</v>
      </c>
      <c r="F117" s="38">
        <f>MROUND(E117*0.2,1)</f>
        <v>1459</v>
      </c>
      <c r="G117" s="38"/>
      <c r="H117" s="38"/>
      <c r="I117" s="38"/>
      <c r="J117" s="38"/>
      <c r="K117" s="38"/>
      <c r="L117" s="38">
        <f>MROUND(E117*0.15,1)</f>
        <v>1094</v>
      </c>
      <c r="M117" s="38"/>
      <c r="N117" s="38">
        <f t="shared" si="30"/>
        <v>2553</v>
      </c>
      <c r="O117" s="38">
        <f t="shared" si="31"/>
        <v>9846</v>
      </c>
      <c r="P117" s="38">
        <f t="shared" si="32"/>
        <v>118152</v>
      </c>
    </row>
    <row r="118" spans="1:16" s="4" customFormat="1" ht="15" customHeight="1" x14ac:dyDescent="0.25">
      <c r="A118" s="42">
        <v>9</v>
      </c>
      <c r="B118" s="30" t="s">
        <v>136</v>
      </c>
      <c r="C118" s="96">
        <v>19</v>
      </c>
      <c r="D118" s="36">
        <v>2</v>
      </c>
      <c r="E118" s="37">
        <v>7293</v>
      </c>
      <c r="F118" s="38"/>
      <c r="G118" s="38"/>
      <c r="H118" s="38"/>
      <c r="I118" s="38"/>
      <c r="J118" s="38"/>
      <c r="K118" s="38">
        <f>MROUND(E118*0.25,1)</f>
        <v>1823</v>
      </c>
      <c r="L118" s="38">
        <f>MROUND(E118*0.15,1)</f>
        <v>1094</v>
      </c>
      <c r="M118" s="38"/>
      <c r="N118" s="38">
        <f t="shared" si="30"/>
        <v>2917</v>
      </c>
      <c r="O118" s="38">
        <f t="shared" si="31"/>
        <v>20420</v>
      </c>
      <c r="P118" s="38">
        <f t="shared" si="32"/>
        <v>245040</v>
      </c>
    </row>
    <row r="119" spans="1:16" s="4" customFormat="1" ht="15" customHeight="1" x14ac:dyDescent="0.25">
      <c r="A119" s="42">
        <v>10</v>
      </c>
      <c r="B119" s="30" t="s">
        <v>146</v>
      </c>
      <c r="C119" s="96">
        <v>19</v>
      </c>
      <c r="D119" s="36">
        <v>1.5</v>
      </c>
      <c r="E119" s="37">
        <v>7293</v>
      </c>
      <c r="F119" s="38"/>
      <c r="G119" s="38"/>
      <c r="H119" s="38"/>
      <c r="I119" s="38"/>
      <c r="J119" s="38"/>
      <c r="K119" s="38"/>
      <c r="L119" s="38">
        <f>MROUND(E119*0.15,1)</f>
        <v>1094</v>
      </c>
      <c r="M119" s="38"/>
      <c r="N119" s="38">
        <f t="shared" si="30"/>
        <v>1094</v>
      </c>
      <c r="O119" s="38">
        <f t="shared" si="31"/>
        <v>12581</v>
      </c>
      <c r="P119" s="38">
        <f t="shared" si="32"/>
        <v>150972</v>
      </c>
    </row>
    <row r="120" spans="1:16" s="4" customFormat="1" ht="15" customHeight="1" x14ac:dyDescent="0.25">
      <c r="A120" s="42">
        <v>11</v>
      </c>
      <c r="B120" s="30" t="s">
        <v>137</v>
      </c>
      <c r="C120" s="99">
        <v>17</v>
      </c>
      <c r="D120" s="36">
        <v>1</v>
      </c>
      <c r="E120" s="37">
        <v>6397</v>
      </c>
      <c r="F120" s="38"/>
      <c r="G120" s="38"/>
      <c r="H120" s="38"/>
      <c r="I120" s="38"/>
      <c r="J120" s="38"/>
      <c r="K120" s="38"/>
      <c r="L120" s="38">
        <f>MROUND(E120*0.15,1)</f>
        <v>960</v>
      </c>
      <c r="M120" s="38"/>
      <c r="N120" s="38">
        <f t="shared" si="30"/>
        <v>960</v>
      </c>
      <c r="O120" s="38">
        <f t="shared" si="31"/>
        <v>7357</v>
      </c>
      <c r="P120" s="38">
        <f t="shared" si="32"/>
        <v>88284</v>
      </c>
    </row>
    <row r="121" spans="1:16" s="4" customFormat="1" ht="15" customHeight="1" x14ac:dyDescent="0.25">
      <c r="A121" s="42">
        <v>12</v>
      </c>
      <c r="B121" s="30" t="s">
        <v>138</v>
      </c>
      <c r="C121" s="96">
        <v>17</v>
      </c>
      <c r="D121" s="36">
        <v>0.1</v>
      </c>
      <c r="E121" s="37">
        <v>6397</v>
      </c>
      <c r="F121" s="38"/>
      <c r="G121" s="38"/>
      <c r="H121" s="38"/>
      <c r="I121" s="38"/>
      <c r="J121" s="38"/>
      <c r="K121" s="38"/>
      <c r="L121" s="38"/>
      <c r="M121" s="38"/>
      <c r="N121" s="38"/>
      <c r="O121" s="38">
        <f t="shared" si="31"/>
        <v>640</v>
      </c>
      <c r="P121" s="38">
        <f t="shared" si="32"/>
        <v>7680</v>
      </c>
    </row>
    <row r="122" spans="1:16" s="4" customFormat="1" ht="15" customHeight="1" x14ac:dyDescent="0.25">
      <c r="A122" s="42">
        <v>13</v>
      </c>
      <c r="B122" s="30" t="s">
        <v>140</v>
      </c>
      <c r="C122" s="96">
        <v>13</v>
      </c>
      <c r="D122" s="36">
        <v>1</v>
      </c>
      <c r="E122" s="37">
        <v>4361</v>
      </c>
      <c r="F122" s="38"/>
      <c r="G122" s="38">
        <f>MROUND(E122*0.2,1)</f>
        <v>872</v>
      </c>
      <c r="H122" s="38"/>
      <c r="I122" s="38"/>
      <c r="J122" s="38"/>
      <c r="K122" s="38"/>
      <c r="L122" s="38"/>
      <c r="M122" s="38"/>
      <c r="N122" s="38">
        <f>MROUND(F122+G122+H122+I122+J122+K122+L122+M122,1)</f>
        <v>872</v>
      </c>
      <c r="O122" s="38">
        <f t="shared" si="31"/>
        <v>5233</v>
      </c>
      <c r="P122" s="38">
        <f t="shared" si="32"/>
        <v>62796</v>
      </c>
    </row>
    <row r="123" spans="1:16" s="4" customFormat="1" ht="15" customHeight="1" x14ac:dyDescent="0.25">
      <c r="A123" s="42">
        <v>14</v>
      </c>
      <c r="B123" s="30" t="s">
        <v>15</v>
      </c>
      <c r="C123" s="96">
        <v>10</v>
      </c>
      <c r="D123" s="36">
        <v>3</v>
      </c>
      <c r="E123" s="37">
        <v>3496</v>
      </c>
      <c r="F123" s="38"/>
      <c r="G123" s="38"/>
      <c r="H123" s="38"/>
      <c r="I123" s="38"/>
      <c r="J123" s="38"/>
      <c r="K123" s="38"/>
      <c r="L123" s="38"/>
      <c r="M123" s="38"/>
      <c r="N123" s="38"/>
      <c r="O123" s="38">
        <f t="shared" si="31"/>
        <v>10488</v>
      </c>
      <c r="P123" s="38">
        <f t="shared" si="32"/>
        <v>125856</v>
      </c>
    </row>
    <row r="124" spans="1:16" s="4" customFormat="1" ht="15" x14ac:dyDescent="0.25">
      <c r="A124" s="172" t="s">
        <v>17</v>
      </c>
      <c r="B124" s="173"/>
      <c r="C124" s="96"/>
      <c r="D124" s="39">
        <f>SUM(D110:D123)</f>
        <v>16.100000000000001</v>
      </c>
      <c r="E124" s="39"/>
      <c r="F124" s="40"/>
      <c r="G124" s="40"/>
      <c r="H124" s="40"/>
      <c r="I124" s="40"/>
      <c r="J124" s="40"/>
      <c r="K124" s="40"/>
      <c r="L124" s="59"/>
      <c r="M124" s="59"/>
      <c r="N124" s="59"/>
      <c r="O124" s="59">
        <f t="shared" ref="O124:P124" si="33">SUM(O110:O123)</f>
        <v>145189</v>
      </c>
      <c r="P124" s="59">
        <f t="shared" si="33"/>
        <v>1742268</v>
      </c>
    </row>
    <row r="125" spans="1:16" s="4" customFormat="1" ht="15" x14ac:dyDescent="0.2">
      <c r="A125" s="197" t="s">
        <v>291</v>
      </c>
      <c r="B125" s="197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</row>
    <row r="126" spans="1:16" s="4" customFormat="1" ht="30" x14ac:dyDescent="0.25">
      <c r="A126" s="145">
        <v>1</v>
      </c>
      <c r="B126" s="30" t="s">
        <v>221</v>
      </c>
      <c r="C126" s="99">
        <v>19</v>
      </c>
      <c r="D126" s="36">
        <v>1</v>
      </c>
      <c r="E126" s="37">
        <v>7293</v>
      </c>
      <c r="F126" s="38"/>
      <c r="G126" s="38"/>
      <c r="H126" s="38"/>
      <c r="I126" s="38"/>
      <c r="J126" s="38"/>
      <c r="K126" s="38">
        <f>MROUND(E126*0.25,1)</f>
        <v>1823</v>
      </c>
      <c r="L126" s="38">
        <f>MROUND(E126*0.15,1)</f>
        <v>1094</v>
      </c>
      <c r="M126" s="38">
        <f>8210-7293</f>
        <v>917</v>
      </c>
      <c r="N126" s="38">
        <f t="shared" ref="N126" si="34">MROUND(F126+G126+H126+I126+J126+K126+L126+M126,1)</f>
        <v>3834</v>
      </c>
      <c r="O126" s="38">
        <f t="shared" ref="O126:O133" si="35">MROUND(D126*(E126+N126),1)</f>
        <v>11127</v>
      </c>
      <c r="P126" s="38">
        <f t="shared" ref="P126:P133" si="36">MROUND(O126*12,1)</f>
        <v>133524</v>
      </c>
    </row>
    <row r="127" spans="1:16" s="4" customFormat="1" ht="15" customHeight="1" x14ac:dyDescent="0.25">
      <c r="A127" s="42">
        <v>2</v>
      </c>
      <c r="B127" s="30" t="s">
        <v>144</v>
      </c>
      <c r="C127" s="96">
        <v>20</v>
      </c>
      <c r="D127" s="36">
        <v>0.25</v>
      </c>
      <c r="E127" s="37">
        <v>7761</v>
      </c>
      <c r="F127" s="38"/>
      <c r="G127" s="38"/>
      <c r="H127" s="41"/>
      <c r="I127" s="38"/>
      <c r="J127" s="38"/>
      <c r="K127" s="38">
        <f>MROUND(E127*0.33,1)</f>
        <v>2561</v>
      </c>
      <c r="L127" s="38">
        <f>MROUND(E127*0.25,1)</f>
        <v>1940</v>
      </c>
      <c r="M127" s="38"/>
      <c r="N127" s="38">
        <f>MROUND(F127+G127+H127+I127+J127+K127+L127+M127,1)</f>
        <v>4501</v>
      </c>
      <c r="O127" s="38">
        <f t="shared" si="35"/>
        <v>3066</v>
      </c>
      <c r="P127" s="38">
        <f t="shared" si="36"/>
        <v>36792</v>
      </c>
    </row>
    <row r="128" spans="1:16" s="4" customFormat="1" ht="15" customHeight="1" x14ac:dyDescent="0.25">
      <c r="A128" s="42">
        <v>3</v>
      </c>
      <c r="B128" s="30" t="s">
        <v>219</v>
      </c>
      <c r="C128" s="96">
        <v>20</v>
      </c>
      <c r="D128" s="36">
        <v>0.25</v>
      </c>
      <c r="E128" s="37">
        <v>7761</v>
      </c>
      <c r="F128" s="38"/>
      <c r="G128" s="38"/>
      <c r="H128" s="38"/>
      <c r="I128" s="38"/>
      <c r="J128" s="38"/>
      <c r="K128" s="38">
        <f>MROUND(E128*0.25,1)</f>
        <v>1940</v>
      </c>
      <c r="L128" s="38">
        <f>MROUND(E128*0.15,1)</f>
        <v>1164</v>
      </c>
      <c r="M128" s="38"/>
      <c r="N128" s="38">
        <f t="shared" ref="N128" si="37">MROUND(F128+G128+H128+I128+J128+K128+L128+M128,1)</f>
        <v>3104</v>
      </c>
      <c r="O128" s="38">
        <f t="shared" si="35"/>
        <v>2716</v>
      </c>
      <c r="P128" s="38">
        <f t="shared" si="36"/>
        <v>32592</v>
      </c>
    </row>
    <row r="129" spans="1:16" s="4" customFormat="1" ht="15" customHeight="1" x14ac:dyDescent="0.25">
      <c r="A129" s="42">
        <v>4</v>
      </c>
      <c r="B129" s="30" t="s">
        <v>219</v>
      </c>
      <c r="C129" s="99">
        <v>19</v>
      </c>
      <c r="D129" s="36">
        <v>0.5</v>
      </c>
      <c r="E129" s="37">
        <v>7293</v>
      </c>
      <c r="F129" s="38"/>
      <c r="G129" s="38"/>
      <c r="H129" s="38"/>
      <c r="I129" s="38"/>
      <c r="J129" s="38"/>
      <c r="K129" s="38">
        <f>MROUND(E129*0.25,1)</f>
        <v>1823</v>
      </c>
      <c r="L129" s="38">
        <f>MROUND(E129*0.15,1)</f>
        <v>1094</v>
      </c>
      <c r="M129" s="38"/>
      <c r="N129" s="38">
        <f>MROUND(F129+G129+H129+I129+J129+K129+L129+M129,1)</f>
        <v>2917</v>
      </c>
      <c r="O129" s="38">
        <f t="shared" si="35"/>
        <v>5105</v>
      </c>
      <c r="P129" s="38">
        <f t="shared" si="36"/>
        <v>61260</v>
      </c>
    </row>
    <row r="130" spans="1:16" s="4" customFormat="1" ht="15" customHeight="1" x14ac:dyDescent="0.25">
      <c r="A130" s="42">
        <v>5</v>
      </c>
      <c r="B130" s="30" t="s">
        <v>136</v>
      </c>
      <c r="C130" s="96">
        <v>19</v>
      </c>
      <c r="D130" s="36">
        <v>3</v>
      </c>
      <c r="E130" s="37">
        <v>7293</v>
      </c>
      <c r="F130" s="38"/>
      <c r="G130" s="38"/>
      <c r="H130" s="38"/>
      <c r="I130" s="38"/>
      <c r="J130" s="38"/>
      <c r="K130" s="38">
        <f>MROUND(E130*0.25,1)</f>
        <v>1823</v>
      </c>
      <c r="L130" s="38">
        <f>MROUND(E130*0.15,1)</f>
        <v>1094</v>
      </c>
      <c r="M130" s="38"/>
      <c r="N130" s="38">
        <f>MROUND(F130+G130+H130+I130+J130+K130+L130+M130,1)</f>
        <v>2917</v>
      </c>
      <c r="O130" s="38">
        <f t="shared" si="35"/>
        <v>30630</v>
      </c>
      <c r="P130" s="38">
        <f t="shared" si="36"/>
        <v>367560</v>
      </c>
    </row>
    <row r="131" spans="1:16" s="4" customFormat="1" ht="15" customHeight="1" x14ac:dyDescent="0.25">
      <c r="A131" s="42">
        <v>6</v>
      </c>
      <c r="B131" s="30" t="s">
        <v>138</v>
      </c>
      <c r="C131" s="96">
        <v>17</v>
      </c>
      <c r="D131" s="36">
        <v>1</v>
      </c>
      <c r="E131" s="37">
        <v>6397</v>
      </c>
      <c r="F131" s="38"/>
      <c r="G131" s="38"/>
      <c r="H131" s="38"/>
      <c r="I131" s="38"/>
      <c r="J131" s="38"/>
      <c r="K131" s="38"/>
      <c r="L131" s="38"/>
      <c r="M131" s="38"/>
      <c r="N131" s="38"/>
      <c r="O131" s="38">
        <f t="shared" si="35"/>
        <v>6397</v>
      </c>
      <c r="P131" s="38">
        <f t="shared" si="36"/>
        <v>76764</v>
      </c>
    </row>
    <row r="132" spans="1:16" s="4" customFormat="1" ht="15" customHeight="1" x14ac:dyDescent="0.25">
      <c r="A132" s="42">
        <v>7</v>
      </c>
      <c r="B132" s="30" t="s">
        <v>140</v>
      </c>
      <c r="C132" s="96">
        <v>13</v>
      </c>
      <c r="D132" s="36">
        <v>1</v>
      </c>
      <c r="E132" s="37">
        <v>4361</v>
      </c>
      <c r="F132" s="38"/>
      <c r="G132" s="38">
        <f>MROUND(E132*0.2,1)</f>
        <v>872</v>
      </c>
      <c r="H132" s="38"/>
      <c r="I132" s="38"/>
      <c r="J132" s="38"/>
      <c r="K132" s="38"/>
      <c r="L132" s="38"/>
      <c r="M132" s="38"/>
      <c r="N132" s="38">
        <f>MROUND(F132+G132+H132+I132+J132+K132+L132+M132,1)</f>
        <v>872</v>
      </c>
      <c r="O132" s="38">
        <f t="shared" si="35"/>
        <v>5233</v>
      </c>
      <c r="P132" s="38">
        <f t="shared" si="36"/>
        <v>62796</v>
      </c>
    </row>
    <row r="133" spans="1:16" s="4" customFormat="1" ht="15" customHeight="1" x14ac:dyDescent="0.25">
      <c r="A133" s="42">
        <v>8</v>
      </c>
      <c r="B133" s="30" t="s">
        <v>15</v>
      </c>
      <c r="C133" s="96">
        <v>10</v>
      </c>
      <c r="D133" s="36">
        <v>2</v>
      </c>
      <c r="E133" s="37">
        <v>3496</v>
      </c>
      <c r="F133" s="38"/>
      <c r="G133" s="38"/>
      <c r="H133" s="38"/>
      <c r="I133" s="38"/>
      <c r="J133" s="38"/>
      <c r="K133" s="38"/>
      <c r="L133" s="38"/>
      <c r="M133" s="38"/>
      <c r="N133" s="38"/>
      <c r="O133" s="38">
        <f t="shared" si="35"/>
        <v>6992</v>
      </c>
      <c r="P133" s="38">
        <f t="shared" si="36"/>
        <v>83904</v>
      </c>
    </row>
    <row r="134" spans="1:16" s="4" customFormat="1" ht="15" x14ac:dyDescent="0.25">
      <c r="A134" s="172" t="s">
        <v>17</v>
      </c>
      <c r="B134" s="173"/>
      <c r="C134" s="96"/>
      <c r="D134" s="39">
        <f>SUM(D126:D133)</f>
        <v>9</v>
      </c>
      <c r="E134" s="39"/>
      <c r="F134" s="40"/>
      <c r="G134" s="40"/>
      <c r="H134" s="40"/>
      <c r="I134" s="40"/>
      <c r="J134" s="40"/>
      <c r="K134" s="40"/>
      <c r="L134" s="59"/>
      <c r="M134" s="59"/>
      <c r="N134" s="59"/>
      <c r="O134" s="59">
        <f t="shared" ref="O134:P134" si="38">SUM(O126:O133)</f>
        <v>71266</v>
      </c>
      <c r="P134" s="59">
        <f t="shared" si="38"/>
        <v>855192</v>
      </c>
    </row>
    <row r="135" spans="1:16" s="4" customFormat="1" ht="15" x14ac:dyDescent="0.2">
      <c r="A135" s="197" t="s">
        <v>322</v>
      </c>
      <c r="B135" s="197"/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</row>
    <row r="136" spans="1:16" s="4" customFormat="1" ht="15" customHeight="1" x14ac:dyDescent="0.25">
      <c r="A136" s="42">
        <v>1</v>
      </c>
      <c r="B136" s="30" t="s">
        <v>140</v>
      </c>
      <c r="C136" s="96">
        <v>13</v>
      </c>
      <c r="D136" s="36">
        <v>1</v>
      </c>
      <c r="E136" s="37">
        <v>4361</v>
      </c>
      <c r="F136" s="38"/>
      <c r="G136" s="38">
        <f>MROUND(E136*0.2,1)</f>
        <v>872</v>
      </c>
      <c r="H136" s="38"/>
      <c r="I136" s="38"/>
      <c r="J136" s="38"/>
      <c r="K136" s="38"/>
      <c r="L136" s="38"/>
      <c r="M136" s="38"/>
      <c r="N136" s="38">
        <f>MROUND(F136+G136+H136+I136+J136+K136+L136+M136,1)</f>
        <v>872</v>
      </c>
      <c r="O136" s="38">
        <f>MROUND(D136*(E136+N136),1)</f>
        <v>5233</v>
      </c>
      <c r="P136" s="38">
        <f>MROUND(O136*12,1)</f>
        <v>62796</v>
      </c>
    </row>
    <row r="137" spans="1:16" s="4" customFormat="1" ht="15" customHeight="1" x14ac:dyDescent="0.25">
      <c r="A137" s="42">
        <v>2</v>
      </c>
      <c r="B137" s="30" t="s">
        <v>15</v>
      </c>
      <c r="C137" s="98">
        <v>10</v>
      </c>
      <c r="D137" s="36">
        <v>1</v>
      </c>
      <c r="E137" s="37">
        <v>3496</v>
      </c>
      <c r="F137" s="38"/>
      <c r="G137" s="38"/>
      <c r="H137" s="38"/>
      <c r="I137" s="38"/>
      <c r="J137" s="38"/>
      <c r="K137" s="38"/>
      <c r="L137" s="38"/>
      <c r="M137" s="38"/>
      <c r="N137" s="38"/>
      <c r="O137" s="38">
        <f>MROUND(D137*(E137+N137),1)</f>
        <v>3496</v>
      </c>
      <c r="P137" s="38">
        <f>MROUND(O137*12,1)</f>
        <v>41952</v>
      </c>
    </row>
    <row r="138" spans="1:16" s="4" customFormat="1" ht="15" customHeight="1" x14ac:dyDescent="0.25">
      <c r="A138" s="42">
        <v>3</v>
      </c>
      <c r="B138" s="30" t="s">
        <v>16</v>
      </c>
      <c r="C138" s="96">
        <v>9</v>
      </c>
      <c r="D138" s="36">
        <v>1</v>
      </c>
      <c r="E138" s="37">
        <v>3323</v>
      </c>
      <c r="F138" s="38"/>
      <c r="G138" s="38"/>
      <c r="H138" s="38"/>
      <c r="I138" s="38"/>
      <c r="J138" s="38"/>
      <c r="K138" s="38"/>
      <c r="L138" s="38"/>
      <c r="M138" s="38"/>
      <c r="N138" s="38"/>
      <c r="O138" s="38">
        <f>MROUND(D138*(E138+N138),1)</f>
        <v>3323</v>
      </c>
      <c r="P138" s="38">
        <f>MROUND(O138*12,1)</f>
        <v>39876</v>
      </c>
    </row>
    <row r="139" spans="1:16" s="4" customFormat="1" ht="15" x14ac:dyDescent="0.25">
      <c r="A139" s="172" t="s">
        <v>17</v>
      </c>
      <c r="B139" s="173"/>
      <c r="C139" s="96"/>
      <c r="D139" s="39">
        <f>SUM(D136:D138)</f>
        <v>3</v>
      </c>
      <c r="E139" s="39"/>
      <c r="F139" s="40"/>
      <c r="G139" s="40"/>
      <c r="H139" s="40"/>
      <c r="I139" s="40"/>
      <c r="J139" s="40"/>
      <c r="K139" s="40"/>
      <c r="L139" s="59"/>
      <c r="M139" s="59"/>
      <c r="N139" s="59"/>
      <c r="O139" s="59">
        <f t="shared" ref="O139:P139" si="39">SUM(O136:O138)</f>
        <v>12052</v>
      </c>
      <c r="P139" s="59">
        <f t="shared" si="39"/>
        <v>144624</v>
      </c>
    </row>
    <row r="140" spans="1:16" s="4" customFormat="1" ht="15" customHeight="1" x14ac:dyDescent="0.2">
      <c r="A140" s="171" t="s">
        <v>149</v>
      </c>
      <c r="B140" s="171"/>
      <c r="C140" s="171"/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</row>
    <row r="141" spans="1:16" s="4" customFormat="1" ht="30" x14ac:dyDescent="0.25">
      <c r="A141" s="42">
        <v>1</v>
      </c>
      <c r="B141" s="30" t="s">
        <v>271</v>
      </c>
      <c r="C141" s="96">
        <v>21</v>
      </c>
      <c r="D141" s="36">
        <v>1</v>
      </c>
      <c r="E141" s="37">
        <v>8210</v>
      </c>
      <c r="F141" s="38"/>
      <c r="G141" s="38"/>
      <c r="H141" s="38"/>
      <c r="I141" s="38"/>
      <c r="J141" s="38"/>
      <c r="K141" s="38">
        <f>MROUND(E141*0.33,1)</f>
        <v>2709</v>
      </c>
      <c r="L141" s="38">
        <f>MROUND(E141*0.25,1)</f>
        <v>2053</v>
      </c>
      <c r="M141" s="38"/>
      <c r="N141" s="38">
        <f>MROUND(F141+G141+H141+I141+J141+K141+L141+M141,1)</f>
        <v>4762</v>
      </c>
      <c r="O141" s="38">
        <f t="shared" ref="O141:O146" si="40">MROUND(D141*(E141+N141),1)</f>
        <v>12972</v>
      </c>
      <c r="P141" s="38">
        <f t="shared" ref="P141:P146" si="41">MROUND(O141*12,1)</f>
        <v>155664</v>
      </c>
    </row>
    <row r="142" spans="1:16" s="4" customFormat="1" ht="30" x14ac:dyDescent="0.25">
      <c r="A142" s="145">
        <v>2</v>
      </c>
      <c r="B142" s="30" t="s">
        <v>411</v>
      </c>
      <c r="C142" s="97"/>
      <c r="D142" s="36">
        <v>1</v>
      </c>
      <c r="E142" s="37">
        <v>7799</v>
      </c>
      <c r="F142" s="38"/>
      <c r="G142" s="38"/>
      <c r="H142" s="38"/>
      <c r="I142" s="38"/>
      <c r="J142" s="38"/>
      <c r="K142" s="38">
        <f>MROUND(E142*0.25,1)</f>
        <v>1950</v>
      </c>
      <c r="L142" s="38">
        <f>MROUND(E142*0.15,1)</f>
        <v>1170</v>
      </c>
      <c r="M142" s="38"/>
      <c r="N142" s="38">
        <f>MROUND(F142+G142+H142+I142+J142+K142+L142+M142,1)</f>
        <v>3120</v>
      </c>
      <c r="O142" s="38">
        <f t="shared" si="40"/>
        <v>10919</v>
      </c>
      <c r="P142" s="38">
        <f t="shared" si="41"/>
        <v>131028</v>
      </c>
    </row>
    <row r="143" spans="1:16" s="4" customFormat="1" ht="15" customHeight="1" x14ac:dyDescent="0.25">
      <c r="A143" s="145">
        <v>3</v>
      </c>
      <c r="B143" s="127" t="s">
        <v>413</v>
      </c>
      <c r="C143" s="97"/>
      <c r="D143" s="36">
        <v>1</v>
      </c>
      <c r="E143" s="37">
        <v>7388</v>
      </c>
      <c r="F143" s="38"/>
      <c r="G143" s="38"/>
      <c r="H143" s="38"/>
      <c r="I143" s="38"/>
      <c r="J143" s="38"/>
      <c r="K143" s="38"/>
      <c r="L143" s="38"/>
      <c r="M143" s="38"/>
      <c r="N143" s="38"/>
      <c r="O143" s="38">
        <f t="shared" si="40"/>
        <v>7388</v>
      </c>
      <c r="P143" s="38">
        <f t="shared" si="41"/>
        <v>88656</v>
      </c>
    </row>
    <row r="144" spans="1:16" s="4" customFormat="1" ht="15" customHeight="1" x14ac:dyDescent="0.25">
      <c r="A144" s="42">
        <v>4</v>
      </c>
      <c r="B144" s="30" t="s">
        <v>14</v>
      </c>
      <c r="C144" s="96">
        <v>12</v>
      </c>
      <c r="D144" s="36">
        <v>1</v>
      </c>
      <c r="E144" s="37">
        <v>4073</v>
      </c>
      <c r="F144" s="38"/>
      <c r="G144" s="38">
        <f>MROUND(E144*0.2,1)</f>
        <v>815</v>
      </c>
      <c r="H144" s="38"/>
      <c r="I144" s="38"/>
      <c r="J144" s="38"/>
      <c r="K144" s="38"/>
      <c r="L144" s="38"/>
      <c r="M144" s="38"/>
      <c r="N144" s="38">
        <f>MROUND(F144+G144+H144+I144+J144+K144+L144+M144,1)</f>
        <v>815</v>
      </c>
      <c r="O144" s="38">
        <f t="shared" si="40"/>
        <v>4888</v>
      </c>
      <c r="P144" s="38">
        <f t="shared" si="41"/>
        <v>58656</v>
      </c>
    </row>
    <row r="145" spans="1:16" s="4" customFormat="1" ht="15" customHeight="1" x14ac:dyDescent="0.25">
      <c r="A145" s="42">
        <v>5</v>
      </c>
      <c r="B145" s="30" t="s">
        <v>15</v>
      </c>
      <c r="C145" s="96">
        <v>10</v>
      </c>
      <c r="D145" s="36">
        <v>4</v>
      </c>
      <c r="E145" s="37">
        <v>3496</v>
      </c>
      <c r="F145" s="38"/>
      <c r="G145" s="38"/>
      <c r="H145" s="38"/>
      <c r="I145" s="38"/>
      <c r="J145" s="38"/>
      <c r="K145" s="38"/>
      <c r="L145" s="38"/>
      <c r="M145" s="38"/>
      <c r="N145" s="38"/>
      <c r="O145" s="38">
        <f t="shared" si="40"/>
        <v>13984</v>
      </c>
      <c r="P145" s="38">
        <f t="shared" si="41"/>
        <v>167808</v>
      </c>
    </row>
    <row r="146" spans="1:16" s="4" customFormat="1" ht="15" customHeight="1" x14ac:dyDescent="0.25">
      <c r="A146" s="42">
        <v>6</v>
      </c>
      <c r="B146" s="30" t="s">
        <v>16</v>
      </c>
      <c r="C146" s="96">
        <v>9</v>
      </c>
      <c r="D146" s="36">
        <v>2</v>
      </c>
      <c r="E146" s="37">
        <v>3323</v>
      </c>
      <c r="F146" s="38"/>
      <c r="G146" s="38"/>
      <c r="H146" s="38"/>
      <c r="I146" s="38"/>
      <c r="J146" s="38"/>
      <c r="K146" s="38"/>
      <c r="L146" s="38"/>
      <c r="M146" s="38"/>
      <c r="N146" s="38"/>
      <c r="O146" s="38">
        <f t="shared" si="40"/>
        <v>6646</v>
      </c>
      <c r="P146" s="38">
        <f t="shared" si="41"/>
        <v>79752</v>
      </c>
    </row>
    <row r="147" spans="1:16" s="4" customFormat="1" ht="15" x14ac:dyDescent="0.25">
      <c r="A147" s="172" t="s">
        <v>17</v>
      </c>
      <c r="B147" s="173"/>
      <c r="C147" s="96"/>
      <c r="D147" s="39">
        <f>SUM(D141:D146)</f>
        <v>10</v>
      </c>
      <c r="E147" s="39"/>
      <c r="F147" s="40"/>
      <c r="G147" s="40"/>
      <c r="H147" s="40"/>
      <c r="I147" s="40"/>
      <c r="J147" s="40"/>
      <c r="K147" s="40"/>
      <c r="L147" s="59"/>
      <c r="M147" s="59"/>
      <c r="N147" s="59"/>
      <c r="O147" s="59">
        <f t="shared" ref="O147:P147" si="42">SUM(O141:O146)</f>
        <v>56797</v>
      </c>
      <c r="P147" s="59">
        <f t="shared" si="42"/>
        <v>681564</v>
      </c>
    </row>
    <row r="148" spans="1:16" s="4" customFormat="1" ht="15" x14ac:dyDescent="0.2">
      <c r="A148" s="197" t="s">
        <v>121</v>
      </c>
      <c r="B148" s="197"/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</row>
    <row r="149" spans="1:16" s="4" customFormat="1" ht="15" customHeight="1" x14ac:dyDescent="0.25">
      <c r="A149" s="42">
        <v>1</v>
      </c>
      <c r="B149" s="30" t="s">
        <v>141</v>
      </c>
      <c r="C149" s="96">
        <v>19</v>
      </c>
      <c r="D149" s="36">
        <v>1</v>
      </c>
      <c r="E149" s="37">
        <v>7293</v>
      </c>
      <c r="F149" s="38"/>
      <c r="G149" s="38"/>
      <c r="H149" s="38"/>
      <c r="I149" s="38"/>
      <c r="J149" s="38"/>
      <c r="K149" s="38">
        <f>MROUND(E149*0.25,1)</f>
        <v>1823</v>
      </c>
      <c r="L149" s="38">
        <f>MROUND(E149*0.15,1)</f>
        <v>1094</v>
      </c>
      <c r="M149" s="38">
        <f>8210-7293</f>
        <v>917</v>
      </c>
      <c r="N149" s="38">
        <f t="shared" ref="N149:N154" si="43">MROUND(F149+G149+H149+I149+J149+K149+L149+M149,1)</f>
        <v>3834</v>
      </c>
      <c r="O149" s="38">
        <f t="shared" ref="O149:O155" si="44">MROUND(D149*(E149+N149),1)</f>
        <v>11127</v>
      </c>
      <c r="P149" s="38">
        <f t="shared" ref="P149:P155" si="45">MROUND(O149*12,1)</f>
        <v>133524</v>
      </c>
    </row>
    <row r="150" spans="1:16" s="4" customFormat="1" ht="15" customHeight="1" x14ac:dyDescent="0.25">
      <c r="A150" s="42">
        <v>2</v>
      </c>
      <c r="B150" s="30" t="s">
        <v>144</v>
      </c>
      <c r="C150" s="96">
        <v>20</v>
      </c>
      <c r="D150" s="36">
        <v>2</v>
      </c>
      <c r="E150" s="37">
        <v>7761</v>
      </c>
      <c r="F150" s="38"/>
      <c r="G150" s="38"/>
      <c r="H150" s="38"/>
      <c r="I150" s="38"/>
      <c r="J150" s="38"/>
      <c r="K150" s="38">
        <f>MROUND(E150*0.33,1)</f>
        <v>2561</v>
      </c>
      <c r="L150" s="38">
        <f>MROUND(E150*0.25,1)</f>
        <v>1940</v>
      </c>
      <c r="M150" s="38"/>
      <c r="N150" s="38">
        <f t="shared" si="43"/>
        <v>4501</v>
      </c>
      <c r="O150" s="38">
        <f t="shared" si="44"/>
        <v>24524</v>
      </c>
      <c r="P150" s="38">
        <f t="shared" si="45"/>
        <v>294288</v>
      </c>
    </row>
    <row r="151" spans="1:16" s="4" customFormat="1" ht="15" customHeight="1" x14ac:dyDescent="0.25">
      <c r="A151" s="42">
        <v>3</v>
      </c>
      <c r="B151" s="30" t="s">
        <v>136</v>
      </c>
      <c r="C151" s="96">
        <v>19</v>
      </c>
      <c r="D151" s="36">
        <v>2.75</v>
      </c>
      <c r="E151" s="37">
        <v>7293</v>
      </c>
      <c r="F151" s="38"/>
      <c r="G151" s="38"/>
      <c r="H151" s="38"/>
      <c r="I151" s="38"/>
      <c r="J151" s="38"/>
      <c r="K151" s="38">
        <f>MROUND(E151*0.25,1)</f>
        <v>1823</v>
      </c>
      <c r="L151" s="38">
        <f>MROUND(E151*0.15,1)</f>
        <v>1094</v>
      </c>
      <c r="M151" s="38"/>
      <c r="N151" s="38">
        <f t="shared" si="43"/>
        <v>2917</v>
      </c>
      <c r="O151" s="38">
        <f t="shared" si="44"/>
        <v>28078</v>
      </c>
      <c r="P151" s="38">
        <f t="shared" si="45"/>
        <v>336936</v>
      </c>
    </row>
    <row r="152" spans="1:16" s="4" customFormat="1" ht="15" customHeight="1" x14ac:dyDescent="0.25">
      <c r="A152" s="42">
        <v>4</v>
      </c>
      <c r="B152" s="30" t="s">
        <v>137</v>
      </c>
      <c r="C152" s="96">
        <v>19</v>
      </c>
      <c r="D152" s="36">
        <v>1</v>
      </c>
      <c r="E152" s="37">
        <v>7293</v>
      </c>
      <c r="F152" s="38"/>
      <c r="G152" s="38"/>
      <c r="H152" s="38"/>
      <c r="I152" s="38"/>
      <c r="J152" s="38"/>
      <c r="K152" s="38"/>
      <c r="L152" s="38">
        <f>MROUND(E152*0.15,1)</f>
        <v>1094</v>
      </c>
      <c r="M152" s="38"/>
      <c r="N152" s="38">
        <f t="shared" si="43"/>
        <v>1094</v>
      </c>
      <c r="O152" s="38">
        <f t="shared" si="44"/>
        <v>8387</v>
      </c>
      <c r="P152" s="38">
        <f t="shared" si="45"/>
        <v>100644</v>
      </c>
    </row>
    <row r="153" spans="1:16" s="4" customFormat="1" ht="15" customHeight="1" x14ac:dyDescent="0.25">
      <c r="A153" s="42">
        <v>5</v>
      </c>
      <c r="B153" s="30" t="s">
        <v>137</v>
      </c>
      <c r="C153" s="99">
        <v>17</v>
      </c>
      <c r="D153" s="36">
        <v>0.75</v>
      </c>
      <c r="E153" s="37">
        <v>6397</v>
      </c>
      <c r="F153" s="38"/>
      <c r="G153" s="38"/>
      <c r="H153" s="38"/>
      <c r="I153" s="38"/>
      <c r="J153" s="38"/>
      <c r="K153" s="38"/>
      <c r="L153" s="38">
        <f>MROUND(E153*0.15,1)</f>
        <v>960</v>
      </c>
      <c r="M153" s="38"/>
      <c r="N153" s="38">
        <f t="shared" si="43"/>
        <v>960</v>
      </c>
      <c r="O153" s="38">
        <f t="shared" si="44"/>
        <v>5518</v>
      </c>
      <c r="P153" s="38">
        <f t="shared" si="45"/>
        <v>66216</v>
      </c>
    </row>
    <row r="154" spans="1:16" s="4" customFormat="1" ht="15" customHeight="1" x14ac:dyDescent="0.25">
      <c r="A154" s="42">
        <v>6</v>
      </c>
      <c r="B154" s="30" t="s">
        <v>140</v>
      </c>
      <c r="C154" s="96">
        <v>13</v>
      </c>
      <c r="D154" s="36">
        <v>1</v>
      </c>
      <c r="E154" s="37">
        <v>4361</v>
      </c>
      <c r="F154" s="38"/>
      <c r="G154" s="38">
        <f>MROUND(E154*0.2,1)</f>
        <v>872</v>
      </c>
      <c r="H154" s="38"/>
      <c r="I154" s="38"/>
      <c r="J154" s="38"/>
      <c r="K154" s="38"/>
      <c r="L154" s="38"/>
      <c r="M154" s="38"/>
      <c r="N154" s="38">
        <f t="shared" si="43"/>
        <v>872</v>
      </c>
      <c r="O154" s="38">
        <f t="shared" si="44"/>
        <v>5233</v>
      </c>
      <c r="P154" s="38">
        <f t="shared" si="45"/>
        <v>62796</v>
      </c>
    </row>
    <row r="155" spans="1:16" s="4" customFormat="1" ht="15" customHeight="1" x14ac:dyDescent="0.25">
      <c r="A155" s="42">
        <v>7</v>
      </c>
      <c r="B155" s="30" t="s">
        <v>15</v>
      </c>
      <c r="C155" s="96">
        <v>10</v>
      </c>
      <c r="D155" s="36">
        <v>2</v>
      </c>
      <c r="E155" s="37">
        <v>3496</v>
      </c>
      <c r="F155" s="38"/>
      <c r="G155" s="38"/>
      <c r="H155" s="38"/>
      <c r="I155" s="38"/>
      <c r="J155" s="38"/>
      <c r="K155" s="38"/>
      <c r="L155" s="38"/>
      <c r="M155" s="38"/>
      <c r="N155" s="38"/>
      <c r="O155" s="38">
        <f t="shared" si="44"/>
        <v>6992</v>
      </c>
      <c r="P155" s="38">
        <f t="shared" si="45"/>
        <v>83904</v>
      </c>
    </row>
    <row r="156" spans="1:16" s="4" customFormat="1" ht="15" x14ac:dyDescent="0.25">
      <c r="A156" s="172" t="s">
        <v>17</v>
      </c>
      <c r="B156" s="173"/>
      <c r="C156" s="96"/>
      <c r="D156" s="39">
        <f>SUM(D149:D155)</f>
        <v>10.5</v>
      </c>
      <c r="E156" s="39"/>
      <c r="F156" s="40"/>
      <c r="G156" s="40"/>
      <c r="H156" s="40"/>
      <c r="I156" s="40"/>
      <c r="J156" s="40"/>
      <c r="K156" s="40"/>
      <c r="L156" s="59"/>
      <c r="M156" s="59"/>
      <c r="N156" s="59"/>
      <c r="O156" s="59">
        <f t="shared" ref="O156:P156" si="46">SUM(O149:O155)</f>
        <v>89859</v>
      </c>
      <c r="P156" s="59">
        <f t="shared" si="46"/>
        <v>1078308</v>
      </c>
    </row>
    <row r="157" spans="1:16" s="4" customFormat="1" ht="15" x14ac:dyDescent="0.2">
      <c r="A157" s="197" t="s">
        <v>122</v>
      </c>
      <c r="B157" s="197"/>
      <c r="C157" s="197"/>
      <c r="D157" s="197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</row>
    <row r="158" spans="1:16" s="4" customFormat="1" ht="15" customHeight="1" x14ac:dyDescent="0.25">
      <c r="A158" s="42">
        <v>1</v>
      </c>
      <c r="B158" s="30" t="s">
        <v>134</v>
      </c>
      <c r="C158" s="96">
        <v>21</v>
      </c>
      <c r="D158" s="36">
        <v>1</v>
      </c>
      <c r="E158" s="37">
        <v>8210</v>
      </c>
      <c r="F158" s="38"/>
      <c r="G158" s="38"/>
      <c r="H158" s="38"/>
      <c r="I158" s="38"/>
      <c r="J158" s="38"/>
      <c r="K158" s="38">
        <f>MROUND(E158*0.33,1)</f>
        <v>2709</v>
      </c>
      <c r="L158" s="38">
        <f>MROUND(E158*0.25,1)</f>
        <v>2053</v>
      </c>
      <c r="M158" s="38"/>
      <c r="N158" s="38">
        <f>MROUND(F158+G158+H158+I158+J158+K158+L158+M158,1)</f>
        <v>4762</v>
      </c>
      <c r="O158" s="38">
        <f t="shared" ref="O158:O163" si="47">MROUND(D158*(E158+N158),1)</f>
        <v>12972</v>
      </c>
      <c r="P158" s="38">
        <f t="shared" ref="P158:P163" si="48">MROUND(O158*12,1)</f>
        <v>155664</v>
      </c>
    </row>
    <row r="159" spans="1:16" s="4" customFormat="1" ht="15" customHeight="1" x14ac:dyDescent="0.25">
      <c r="A159" s="42">
        <v>2</v>
      </c>
      <c r="B159" s="30" t="s">
        <v>144</v>
      </c>
      <c r="C159" s="96">
        <v>20</v>
      </c>
      <c r="D159" s="36">
        <v>2.75</v>
      </c>
      <c r="E159" s="37">
        <v>7761</v>
      </c>
      <c r="F159" s="38"/>
      <c r="G159" s="38"/>
      <c r="H159" s="38"/>
      <c r="I159" s="38"/>
      <c r="J159" s="38"/>
      <c r="K159" s="38">
        <f>MROUND(E159*0.33,1)</f>
        <v>2561</v>
      </c>
      <c r="L159" s="38">
        <f>MROUND(E159*0.25,1)</f>
        <v>1940</v>
      </c>
      <c r="M159" s="38"/>
      <c r="N159" s="38">
        <f>MROUND(F159+G159+H159+I159+J159+K159+L159+M159,1)</f>
        <v>4501</v>
      </c>
      <c r="O159" s="38">
        <f t="shared" si="47"/>
        <v>33721</v>
      </c>
      <c r="P159" s="38">
        <f t="shared" si="48"/>
        <v>404652</v>
      </c>
    </row>
    <row r="160" spans="1:16" s="4" customFormat="1" ht="15" customHeight="1" x14ac:dyDescent="0.25">
      <c r="A160" s="42">
        <v>3</v>
      </c>
      <c r="B160" s="30" t="s">
        <v>136</v>
      </c>
      <c r="C160" s="96">
        <v>19</v>
      </c>
      <c r="D160" s="36">
        <v>9</v>
      </c>
      <c r="E160" s="37">
        <v>7293</v>
      </c>
      <c r="F160" s="38"/>
      <c r="G160" s="38"/>
      <c r="H160" s="38"/>
      <c r="I160" s="38"/>
      <c r="J160" s="38"/>
      <c r="K160" s="38">
        <f>MROUND(E160*0.25,1)</f>
        <v>1823</v>
      </c>
      <c r="L160" s="38">
        <f>MROUND(E160*0.15,1)</f>
        <v>1094</v>
      </c>
      <c r="M160" s="38"/>
      <c r="N160" s="38">
        <f>MROUND(F160+G160+H160+I160+J160+K160+L160+M160,1)</f>
        <v>2917</v>
      </c>
      <c r="O160" s="38">
        <f t="shared" si="47"/>
        <v>91890</v>
      </c>
      <c r="P160" s="38">
        <f t="shared" si="48"/>
        <v>1102680</v>
      </c>
    </row>
    <row r="161" spans="1:16" s="4" customFormat="1" ht="15" customHeight="1" x14ac:dyDescent="0.25">
      <c r="A161" s="42">
        <v>4</v>
      </c>
      <c r="B161" s="30" t="s">
        <v>143</v>
      </c>
      <c r="C161" s="96">
        <v>17</v>
      </c>
      <c r="D161" s="36">
        <v>2</v>
      </c>
      <c r="E161" s="37">
        <v>6397</v>
      </c>
      <c r="F161" s="38"/>
      <c r="G161" s="38"/>
      <c r="H161" s="38"/>
      <c r="I161" s="38"/>
      <c r="J161" s="38"/>
      <c r="K161" s="38"/>
      <c r="L161" s="38">
        <f>MROUND(E161*0.15,1)</f>
        <v>960</v>
      </c>
      <c r="M161" s="38"/>
      <c r="N161" s="38">
        <f>MROUND(F161+G161+H161+I161+J161+K161+L161+M161,1)</f>
        <v>960</v>
      </c>
      <c r="O161" s="38">
        <f t="shared" si="47"/>
        <v>14714</v>
      </c>
      <c r="P161" s="38">
        <f t="shared" si="48"/>
        <v>176568</v>
      </c>
    </row>
    <row r="162" spans="1:16" s="4" customFormat="1" ht="15" customHeight="1" x14ac:dyDescent="0.25">
      <c r="A162" s="42">
        <v>5</v>
      </c>
      <c r="B162" s="30" t="s">
        <v>140</v>
      </c>
      <c r="C162" s="96">
        <v>13</v>
      </c>
      <c r="D162" s="36">
        <v>1</v>
      </c>
      <c r="E162" s="37">
        <v>4361</v>
      </c>
      <c r="F162" s="38"/>
      <c r="G162" s="38">
        <f>MROUND(E162*0.2,1)</f>
        <v>872</v>
      </c>
      <c r="H162" s="38"/>
      <c r="I162" s="38"/>
      <c r="J162" s="38"/>
      <c r="K162" s="38"/>
      <c r="L162" s="38"/>
      <c r="M162" s="38"/>
      <c r="N162" s="38">
        <f>MROUND(F162+G162+H162+I162+J162+K162+L162+M162,1)</f>
        <v>872</v>
      </c>
      <c r="O162" s="38">
        <f t="shared" si="47"/>
        <v>5233</v>
      </c>
      <c r="P162" s="38">
        <f t="shared" si="48"/>
        <v>62796</v>
      </c>
    </row>
    <row r="163" spans="1:16" s="4" customFormat="1" ht="15" customHeight="1" x14ac:dyDescent="0.25">
      <c r="A163" s="42">
        <v>6</v>
      </c>
      <c r="B163" s="30" t="s">
        <v>15</v>
      </c>
      <c r="C163" s="96">
        <v>10</v>
      </c>
      <c r="D163" s="36">
        <v>3</v>
      </c>
      <c r="E163" s="37">
        <v>3496</v>
      </c>
      <c r="F163" s="38"/>
      <c r="G163" s="38"/>
      <c r="H163" s="38"/>
      <c r="I163" s="38"/>
      <c r="J163" s="38"/>
      <c r="K163" s="38"/>
      <c r="L163" s="38"/>
      <c r="M163" s="38"/>
      <c r="N163" s="38"/>
      <c r="O163" s="38">
        <f t="shared" si="47"/>
        <v>10488</v>
      </c>
      <c r="P163" s="38">
        <f t="shared" si="48"/>
        <v>125856</v>
      </c>
    </row>
    <row r="164" spans="1:16" s="4" customFormat="1" ht="15" x14ac:dyDescent="0.25">
      <c r="A164" s="172" t="s">
        <v>17</v>
      </c>
      <c r="B164" s="173"/>
      <c r="C164" s="96"/>
      <c r="D164" s="39">
        <f>SUM(D158:D163)</f>
        <v>18.75</v>
      </c>
      <c r="E164" s="39"/>
      <c r="F164" s="40"/>
      <c r="G164" s="40"/>
      <c r="H164" s="40"/>
      <c r="I164" s="40"/>
      <c r="J164" s="40"/>
      <c r="K164" s="40"/>
      <c r="L164" s="59"/>
      <c r="M164" s="59"/>
      <c r="N164" s="59"/>
      <c r="O164" s="59">
        <f t="shared" ref="O164:P164" si="49">SUM(O158:O163)</f>
        <v>169018</v>
      </c>
      <c r="P164" s="59">
        <f t="shared" si="49"/>
        <v>2028216</v>
      </c>
    </row>
    <row r="165" spans="1:16" s="4" customFormat="1" ht="15" x14ac:dyDescent="0.2">
      <c r="A165" s="197" t="s">
        <v>457</v>
      </c>
      <c r="B165" s="197"/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</row>
    <row r="166" spans="1:16" s="4" customFormat="1" ht="30" x14ac:dyDescent="0.25">
      <c r="A166" s="145">
        <v>1</v>
      </c>
      <c r="B166" s="30" t="s">
        <v>290</v>
      </c>
      <c r="C166" s="96">
        <v>20</v>
      </c>
      <c r="D166" s="36">
        <v>1</v>
      </c>
      <c r="E166" s="37">
        <v>7761</v>
      </c>
      <c r="F166" s="38"/>
      <c r="G166" s="38"/>
      <c r="H166" s="38"/>
      <c r="I166" s="38"/>
      <c r="J166" s="38"/>
      <c r="K166" s="38">
        <f>MROUND(E166*0.25,1)</f>
        <v>1940</v>
      </c>
      <c r="L166" s="38">
        <f>MROUND(E166*0.25,1)</f>
        <v>1940</v>
      </c>
      <c r="M166" s="38">
        <f>8210-7761</f>
        <v>449</v>
      </c>
      <c r="N166" s="38">
        <f t="shared" ref="N166:N172" si="50">MROUND(F166+G166+H166+I166+J166+K166+L166+M166,1)</f>
        <v>4329</v>
      </c>
      <c r="O166" s="38">
        <f t="shared" ref="O166:O174" si="51">MROUND(D166*(E166+N166),1)</f>
        <v>12090</v>
      </c>
      <c r="P166" s="38">
        <f t="shared" ref="P166:P174" si="52">MROUND(O166*12,1)</f>
        <v>145080</v>
      </c>
    </row>
    <row r="167" spans="1:16" s="4" customFormat="1" ht="15" customHeight="1" x14ac:dyDescent="0.25">
      <c r="A167" s="42">
        <v>2</v>
      </c>
      <c r="B167" s="30" t="s">
        <v>222</v>
      </c>
      <c r="C167" s="96">
        <v>20</v>
      </c>
      <c r="D167" s="36">
        <v>0.5</v>
      </c>
      <c r="E167" s="37">
        <v>7761</v>
      </c>
      <c r="F167" s="38"/>
      <c r="G167" s="38"/>
      <c r="H167" s="38"/>
      <c r="I167" s="38"/>
      <c r="J167" s="38"/>
      <c r="K167" s="38">
        <f>MROUND(E167*0.25,1)</f>
        <v>1940</v>
      </c>
      <c r="L167" s="38">
        <f>MROUND(E167*0.25,1)</f>
        <v>1940</v>
      </c>
      <c r="M167" s="38"/>
      <c r="N167" s="38">
        <f t="shared" si="50"/>
        <v>3880</v>
      </c>
      <c r="O167" s="38">
        <f t="shared" si="51"/>
        <v>5821</v>
      </c>
      <c r="P167" s="38">
        <f t="shared" si="52"/>
        <v>69852</v>
      </c>
    </row>
    <row r="168" spans="1:16" s="4" customFormat="1" ht="15" customHeight="1" x14ac:dyDescent="0.25">
      <c r="A168" s="42">
        <v>3</v>
      </c>
      <c r="B168" s="30" t="s">
        <v>136</v>
      </c>
      <c r="C168" s="96">
        <v>19</v>
      </c>
      <c r="D168" s="36">
        <v>3.75</v>
      </c>
      <c r="E168" s="37">
        <v>7293</v>
      </c>
      <c r="F168" s="38"/>
      <c r="G168" s="38"/>
      <c r="H168" s="38"/>
      <c r="I168" s="38"/>
      <c r="J168" s="38"/>
      <c r="K168" s="38">
        <f>MROUND(E168*0.25,1)</f>
        <v>1823</v>
      </c>
      <c r="L168" s="38">
        <f>MROUND(E168*0.15,1)</f>
        <v>1094</v>
      </c>
      <c r="M168" s="38"/>
      <c r="N168" s="38">
        <f t="shared" si="50"/>
        <v>2917</v>
      </c>
      <c r="O168" s="38">
        <f t="shared" si="51"/>
        <v>38288</v>
      </c>
      <c r="P168" s="38">
        <f t="shared" si="52"/>
        <v>459456</v>
      </c>
    </row>
    <row r="169" spans="1:16" s="4" customFormat="1" ht="15" customHeight="1" x14ac:dyDescent="0.25">
      <c r="A169" s="42">
        <v>4</v>
      </c>
      <c r="B169" s="30" t="s">
        <v>137</v>
      </c>
      <c r="C169" s="96">
        <v>19</v>
      </c>
      <c r="D169" s="36">
        <v>2.75</v>
      </c>
      <c r="E169" s="37">
        <v>7293</v>
      </c>
      <c r="F169" s="38"/>
      <c r="G169" s="38"/>
      <c r="H169" s="38"/>
      <c r="I169" s="38"/>
      <c r="J169" s="38"/>
      <c r="K169" s="38"/>
      <c r="L169" s="38">
        <f>MROUND(E169*0.15,1)</f>
        <v>1094</v>
      </c>
      <c r="M169" s="38"/>
      <c r="N169" s="38">
        <f t="shared" si="50"/>
        <v>1094</v>
      </c>
      <c r="O169" s="38">
        <f t="shared" si="51"/>
        <v>23064</v>
      </c>
      <c r="P169" s="38">
        <f t="shared" si="52"/>
        <v>276768</v>
      </c>
    </row>
    <row r="170" spans="1:16" s="4" customFormat="1" ht="15" customHeight="1" x14ac:dyDescent="0.25">
      <c r="A170" s="42">
        <v>5</v>
      </c>
      <c r="B170" s="30" t="s">
        <v>137</v>
      </c>
      <c r="C170" s="99">
        <v>17</v>
      </c>
      <c r="D170" s="36">
        <v>3</v>
      </c>
      <c r="E170" s="37">
        <v>6397</v>
      </c>
      <c r="F170" s="38"/>
      <c r="G170" s="38"/>
      <c r="H170" s="38"/>
      <c r="I170" s="38"/>
      <c r="J170" s="38"/>
      <c r="K170" s="38"/>
      <c r="L170" s="38">
        <f>MROUND(E170*0.15,1)</f>
        <v>960</v>
      </c>
      <c r="M170" s="38"/>
      <c r="N170" s="38">
        <f t="shared" si="50"/>
        <v>960</v>
      </c>
      <c r="O170" s="38">
        <f t="shared" si="51"/>
        <v>22071</v>
      </c>
      <c r="P170" s="38">
        <f t="shared" si="52"/>
        <v>264852</v>
      </c>
    </row>
    <row r="171" spans="1:16" s="4" customFormat="1" ht="15" customHeight="1" x14ac:dyDescent="0.25">
      <c r="A171" s="42">
        <v>6</v>
      </c>
      <c r="B171" s="30" t="s">
        <v>138</v>
      </c>
      <c r="C171" s="96">
        <v>17</v>
      </c>
      <c r="D171" s="36">
        <v>0.25</v>
      </c>
      <c r="E171" s="37">
        <v>6397</v>
      </c>
      <c r="F171" s="38"/>
      <c r="G171" s="38"/>
      <c r="H171" s="38"/>
      <c r="I171" s="38"/>
      <c r="J171" s="38"/>
      <c r="K171" s="38"/>
      <c r="L171" s="38"/>
      <c r="M171" s="38"/>
      <c r="N171" s="38"/>
      <c r="O171" s="38">
        <f t="shared" si="51"/>
        <v>1599</v>
      </c>
      <c r="P171" s="38">
        <f t="shared" si="52"/>
        <v>19188</v>
      </c>
    </row>
    <row r="172" spans="1:16" s="4" customFormat="1" ht="15" customHeight="1" x14ac:dyDescent="0.25">
      <c r="A172" s="42">
        <v>7</v>
      </c>
      <c r="B172" s="30" t="s">
        <v>140</v>
      </c>
      <c r="C172" s="96">
        <v>13</v>
      </c>
      <c r="D172" s="36">
        <v>1</v>
      </c>
      <c r="E172" s="37">
        <v>4361</v>
      </c>
      <c r="F172" s="38"/>
      <c r="G172" s="38">
        <f>MROUND(E172*0.2,1)</f>
        <v>872</v>
      </c>
      <c r="H172" s="38"/>
      <c r="I172" s="38"/>
      <c r="J172" s="38"/>
      <c r="K172" s="38"/>
      <c r="L172" s="38"/>
      <c r="M172" s="38"/>
      <c r="N172" s="38">
        <f t="shared" si="50"/>
        <v>872</v>
      </c>
      <c r="O172" s="38">
        <f t="shared" si="51"/>
        <v>5233</v>
      </c>
      <c r="P172" s="38">
        <f t="shared" si="52"/>
        <v>62796</v>
      </c>
    </row>
    <row r="173" spans="1:16" s="4" customFormat="1" ht="15" customHeight="1" x14ac:dyDescent="0.25">
      <c r="A173" s="42">
        <v>8</v>
      </c>
      <c r="B173" s="30" t="s">
        <v>15</v>
      </c>
      <c r="C173" s="96">
        <v>10</v>
      </c>
      <c r="D173" s="36">
        <v>3</v>
      </c>
      <c r="E173" s="37">
        <v>3496</v>
      </c>
      <c r="F173" s="38"/>
      <c r="G173" s="38"/>
      <c r="H173" s="38"/>
      <c r="I173" s="38"/>
      <c r="J173" s="38"/>
      <c r="K173" s="38"/>
      <c r="L173" s="38"/>
      <c r="M173" s="38"/>
      <c r="N173" s="38"/>
      <c r="O173" s="38">
        <f t="shared" si="51"/>
        <v>10488</v>
      </c>
      <c r="P173" s="38">
        <f t="shared" si="52"/>
        <v>125856</v>
      </c>
    </row>
    <row r="174" spans="1:16" s="4" customFormat="1" ht="15" customHeight="1" x14ac:dyDescent="0.25">
      <c r="A174" s="42">
        <v>9</v>
      </c>
      <c r="B174" s="30" t="s">
        <v>18</v>
      </c>
      <c r="C174" s="96">
        <v>5</v>
      </c>
      <c r="D174" s="36">
        <v>1</v>
      </c>
      <c r="E174" s="37">
        <v>2613</v>
      </c>
      <c r="F174" s="38"/>
      <c r="G174" s="38"/>
      <c r="H174" s="38"/>
      <c r="I174" s="38"/>
      <c r="J174" s="38"/>
      <c r="K174" s="38"/>
      <c r="L174" s="38"/>
      <c r="M174" s="38"/>
      <c r="N174" s="38"/>
      <c r="O174" s="38">
        <f t="shared" si="51"/>
        <v>2613</v>
      </c>
      <c r="P174" s="38">
        <f t="shared" si="52"/>
        <v>31356</v>
      </c>
    </row>
    <row r="175" spans="1:16" s="4" customFormat="1" ht="15" x14ac:dyDescent="0.25">
      <c r="A175" s="172" t="s">
        <v>17</v>
      </c>
      <c r="B175" s="173"/>
      <c r="C175" s="96"/>
      <c r="D175" s="39">
        <f>SUM(D166:D174)</f>
        <v>16.25</v>
      </c>
      <c r="E175" s="39"/>
      <c r="F175" s="40"/>
      <c r="G175" s="40"/>
      <c r="H175" s="40"/>
      <c r="I175" s="40"/>
      <c r="J175" s="40"/>
      <c r="K175" s="40"/>
      <c r="L175" s="59"/>
      <c r="M175" s="59"/>
      <c r="N175" s="59"/>
      <c r="O175" s="59">
        <f t="shared" ref="O175:P175" si="53">SUM(O166:O174)</f>
        <v>121267</v>
      </c>
      <c r="P175" s="59">
        <f t="shared" si="53"/>
        <v>1455204</v>
      </c>
    </row>
    <row r="176" spans="1:16" s="4" customFormat="1" ht="15" x14ac:dyDescent="0.2">
      <c r="A176" s="197" t="s">
        <v>152</v>
      </c>
      <c r="B176" s="197"/>
      <c r="C176" s="197"/>
      <c r="D176" s="197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</row>
    <row r="177" spans="1:16" s="4" customFormat="1" ht="15" customHeight="1" x14ac:dyDescent="0.25">
      <c r="A177" s="42">
        <v>1</v>
      </c>
      <c r="B177" s="30" t="s">
        <v>134</v>
      </c>
      <c r="C177" s="96">
        <v>21</v>
      </c>
      <c r="D177" s="36">
        <v>1</v>
      </c>
      <c r="E177" s="37">
        <v>8210</v>
      </c>
      <c r="F177" s="38"/>
      <c r="G177" s="38"/>
      <c r="H177" s="38"/>
      <c r="I177" s="38"/>
      <c r="J177" s="38"/>
      <c r="K177" s="38">
        <f>MROUND(E177*0.33,1)</f>
        <v>2709</v>
      </c>
      <c r="L177" s="38">
        <f>MROUND(E177*0.25,1)</f>
        <v>2053</v>
      </c>
      <c r="M177" s="38"/>
      <c r="N177" s="38">
        <f t="shared" ref="N177:N182" si="54">MROUND(F177+G177+H177+I177+J177+K177+L177+M177,1)</f>
        <v>4762</v>
      </c>
      <c r="O177" s="38">
        <f t="shared" ref="O177:O185" si="55">MROUND(D177*(E177+N177),1)</f>
        <v>12972</v>
      </c>
      <c r="P177" s="38">
        <f t="shared" ref="P177:P185" si="56">MROUND(O177*12,1)</f>
        <v>155664</v>
      </c>
    </row>
    <row r="178" spans="1:16" s="4" customFormat="1" ht="15" customHeight="1" x14ac:dyDescent="0.25">
      <c r="A178" s="42">
        <v>2</v>
      </c>
      <c r="B178" s="30" t="s">
        <v>144</v>
      </c>
      <c r="C178" s="96">
        <v>20</v>
      </c>
      <c r="D178" s="36">
        <v>1.75</v>
      </c>
      <c r="E178" s="37">
        <v>7761</v>
      </c>
      <c r="F178" s="38"/>
      <c r="G178" s="38"/>
      <c r="H178" s="38"/>
      <c r="I178" s="38"/>
      <c r="J178" s="38"/>
      <c r="K178" s="38">
        <f>MROUND(E178*0.33,1)</f>
        <v>2561</v>
      </c>
      <c r="L178" s="38">
        <f>MROUND(E178*0.25,1)</f>
        <v>1940</v>
      </c>
      <c r="M178" s="38"/>
      <c r="N178" s="38">
        <f t="shared" si="54"/>
        <v>4501</v>
      </c>
      <c r="O178" s="38">
        <f t="shared" si="55"/>
        <v>21459</v>
      </c>
      <c r="P178" s="38">
        <f t="shared" si="56"/>
        <v>257508</v>
      </c>
    </row>
    <row r="179" spans="1:16" s="4" customFormat="1" ht="15" customHeight="1" x14ac:dyDescent="0.25">
      <c r="A179" s="42">
        <v>3</v>
      </c>
      <c r="B179" s="30" t="s">
        <v>222</v>
      </c>
      <c r="C179" s="96">
        <v>20</v>
      </c>
      <c r="D179" s="36">
        <v>0.25</v>
      </c>
      <c r="E179" s="37">
        <v>7761</v>
      </c>
      <c r="F179" s="38"/>
      <c r="G179" s="38"/>
      <c r="H179" s="38"/>
      <c r="I179" s="38"/>
      <c r="J179" s="38"/>
      <c r="K179" s="38">
        <f>MROUND(E179*0.25,1)</f>
        <v>1940</v>
      </c>
      <c r="L179" s="38">
        <f>MROUND(E179*0.25,1)</f>
        <v>1940</v>
      </c>
      <c r="M179" s="38"/>
      <c r="N179" s="38">
        <f t="shared" si="54"/>
        <v>3880</v>
      </c>
      <c r="O179" s="38">
        <f t="shared" si="55"/>
        <v>2910</v>
      </c>
      <c r="P179" s="38">
        <f t="shared" si="56"/>
        <v>34920</v>
      </c>
    </row>
    <row r="180" spans="1:16" s="4" customFormat="1" ht="15" customHeight="1" x14ac:dyDescent="0.25">
      <c r="A180" s="42">
        <v>4</v>
      </c>
      <c r="B180" s="30" t="s">
        <v>219</v>
      </c>
      <c r="C180" s="99">
        <v>19</v>
      </c>
      <c r="D180" s="36">
        <v>0.25</v>
      </c>
      <c r="E180" s="37">
        <v>7293</v>
      </c>
      <c r="F180" s="38"/>
      <c r="G180" s="38"/>
      <c r="H180" s="38"/>
      <c r="I180" s="38"/>
      <c r="J180" s="38"/>
      <c r="K180" s="38">
        <f>MROUND(E180*0.25,1)</f>
        <v>1823</v>
      </c>
      <c r="L180" s="38">
        <f>MROUND(E180*0.15,1)</f>
        <v>1094</v>
      </c>
      <c r="M180" s="38"/>
      <c r="N180" s="38">
        <f t="shared" si="54"/>
        <v>2917</v>
      </c>
      <c r="O180" s="38">
        <f t="shared" si="55"/>
        <v>2553</v>
      </c>
      <c r="P180" s="38">
        <f t="shared" si="56"/>
        <v>30636</v>
      </c>
    </row>
    <row r="181" spans="1:16" s="4" customFormat="1" ht="15" customHeight="1" x14ac:dyDescent="0.25">
      <c r="A181" s="42">
        <v>5</v>
      </c>
      <c r="B181" s="30" t="s">
        <v>136</v>
      </c>
      <c r="C181" s="96">
        <v>19</v>
      </c>
      <c r="D181" s="36">
        <v>5.75</v>
      </c>
      <c r="E181" s="37">
        <v>7293</v>
      </c>
      <c r="F181" s="38"/>
      <c r="G181" s="38"/>
      <c r="H181" s="38"/>
      <c r="I181" s="38"/>
      <c r="J181" s="38"/>
      <c r="K181" s="38">
        <f>MROUND(E181*0.25,1)</f>
        <v>1823</v>
      </c>
      <c r="L181" s="38">
        <f>MROUND(E181*0.15,1)</f>
        <v>1094</v>
      </c>
      <c r="M181" s="38"/>
      <c r="N181" s="38">
        <f t="shared" si="54"/>
        <v>2917</v>
      </c>
      <c r="O181" s="38">
        <f t="shared" si="55"/>
        <v>58708</v>
      </c>
      <c r="P181" s="38">
        <f t="shared" si="56"/>
        <v>704496</v>
      </c>
    </row>
    <row r="182" spans="1:16" s="4" customFormat="1" ht="15" customHeight="1" x14ac:dyDescent="0.25">
      <c r="A182" s="42">
        <v>6</v>
      </c>
      <c r="B182" s="30" t="s">
        <v>137</v>
      </c>
      <c r="C182" s="99">
        <v>17</v>
      </c>
      <c r="D182" s="36">
        <v>3</v>
      </c>
      <c r="E182" s="37">
        <v>6397</v>
      </c>
      <c r="F182" s="38"/>
      <c r="G182" s="38"/>
      <c r="H182" s="38"/>
      <c r="I182" s="38"/>
      <c r="J182" s="38"/>
      <c r="K182" s="38"/>
      <c r="L182" s="38">
        <f>MROUND(E182*0.15,1)</f>
        <v>960</v>
      </c>
      <c r="M182" s="38"/>
      <c r="N182" s="38">
        <f t="shared" si="54"/>
        <v>960</v>
      </c>
      <c r="O182" s="38">
        <f t="shared" si="55"/>
        <v>22071</v>
      </c>
      <c r="P182" s="38">
        <f t="shared" si="56"/>
        <v>264852</v>
      </c>
    </row>
    <row r="183" spans="1:16" s="4" customFormat="1" ht="15" customHeight="1" x14ac:dyDescent="0.25">
      <c r="A183" s="42">
        <v>7</v>
      </c>
      <c r="B183" s="30" t="s">
        <v>138</v>
      </c>
      <c r="C183" s="96">
        <v>17</v>
      </c>
      <c r="D183" s="36">
        <v>2</v>
      </c>
      <c r="E183" s="37">
        <v>6397</v>
      </c>
      <c r="F183" s="38"/>
      <c r="G183" s="38"/>
      <c r="H183" s="38"/>
      <c r="I183" s="38"/>
      <c r="J183" s="38"/>
      <c r="K183" s="38"/>
      <c r="L183" s="38"/>
      <c r="M183" s="38"/>
      <c r="N183" s="38"/>
      <c r="O183" s="38">
        <f t="shared" si="55"/>
        <v>12794</v>
      </c>
      <c r="P183" s="38">
        <f t="shared" si="56"/>
        <v>153528</v>
      </c>
    </row>
    <row r="184" spans="1:16" s="4" customFormat="1" ht="15" customHeight="1" x14ac:dyDescent="0.25">
      <c r="A184" s="42">
        <v>8</v>
      </c>
      <c r="B184" s="30" t="s">
        <v>140</v>
      </c>
      <c r="C184" s="96">
        <v>13</v>
      </c>
      <c r="D184" s="36">
        <v>1</v>
      </c>
      <c r="E184" s="37">
        <v>4361</v>
      </c>
      <c r="F184" s="38"/>
      <c r="G184" s="38">
        <f>MROUND(E184*0.2,1)</f>
        <v>872</v>
      </c>
      <c r="H184" s="38"/>
      <c r="I184" s="38"/>
      <c r="J184" s="38"/>
      <c r="K184" s="38"/>
      <c r="L184" s="38"/>
      <c r="M184" s="38"/>
      <c r="N184" s="38">
        <f>MROUND(F184+G184+H184+I184+J184+K184+L184+M184,1)</f>
        <v>872</v>
      </c>
      <c r="O184" s="38">
        <f t="shared" si="55"/>
        <v>5233</v>
      </c>
      <c r="P184" s="38">
        <f t="shared" si="56"/>
        <v>62796</v>
      </c>
    </row>
    <row r="185" spans="1:16" s="4" customFormat="1" ht="15" customHeight="1" x14ac:dyDescent="0.25">
      <c r="A185" s="42">
        <v>9</v>
      </c>
      <c r="B185" s="30" t="s">
        <v>15</v>
      </c>
      <c r="C185" s="96">
        <v>10</v>
      </c>
      <c r="D185" s="36">
        <v>3</v>
      </c>
      <c r="E185" s="37">
        <v>3496</v>
      </c>
      <c r="F185" s="38"/>
      <c r="G185" s="38"/>
      <c r="H185" s="38"/>
      <c r="I185" s="38"/>
      <c r="J185" s="38"/>
      <c r="K185" s="38"/>
      <c r="L185" s="38"/>
      <c r="M185" s="38"/>
      <c r="N185" s="38"/>
      <c r="O185" s="38">
        <f t="shared" si="55"/>
        <v>10488</v>
      </c>
      <c r="P185" s="38">
        <f t="shared" si="56"/>
        <v>125856</v>
      </c>
    </row>
    <row r="186" spans="1:16" s="4" customFormat="1" ht="15" x14ac:dyDescent="0.25">
      <c r="A186" s="172" t="s">
        <v>17</v>
      </c>
      <c r="B186" s="173"/>
      <c r="C186" s="96"/>
      <c r="D186" s="39">
        <f>SUM(D177:D185)</f>
        <v>18</v>
      </c>
      <c r="E186" s="39"/>
      <c r="F186" s="40"/>
      <c r="G186" s="40"/>
      <c r="H186" s="40"/>
      <c r="I186" s="40"/>
      <c r="J186" s="40"/>
      <c r="K186" s="40"/>
      <c r="L186" s="59"/>
      <c r="M186" s="59"/>
      <c r="N186" s="59"/>
      <c r="O186" s="59">
        <f t="shared" ref="O186:P186" si="57">SUM(O177:O185)</f>
        <v>149188</v>
      </c>
      <c r="P186" s="59">
        <f t="shared" si="57"/>
        <v>1790256</v>
      </c>
    </row>
    <row r="187" spans="1:16" s="4" customFormat="1" ht="15" x14ac:dyDescent="0.2">
      <c r="A187" s="197" t="s">
        <v>153</v>
      </c>
      <c r="B187" s="197"/>
      <c r="C187" s="197"/>
      <c r="D187" s="197"/>
      <c r="E187" s="19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</row>
    <row r="188" spans="1:16" s="4" customFormat="1" ht="15" customHeight="1" x14ac:dyDescent="0.25">
      <c r="A188" s="42">
        <v>1</v>
      </c>
      <c r="B188" s="30" t="s">
        <v>134</v>
      </c>
      <c r="C188" s="96">
        <v>21</v>
      </c>
      <c r="D188" s="36">
        <v>1</v>
      </c>
      <c r="E188" s="37">
        <v>8210</v>
      </c>
      <c r="F188" s="38"/>
      <c r="G188" s="38"/>
      <c r="H188" s="38"/>
      <c r="I188" s="38"/>
      <c r="J188" s="38"/>
      <c r="K188" s="38">
        <f>MROUND(E188*0.33,1)</f>
        <v>2709</v>
      </c>
      <c r="L188" s="38">
        <f>MROUND(E188*0.25,1)</f>
        <v>2053</v>
      </c>
      <c r="M188" s="38"/>
      <c r="N188" s="38">
        <f>MROUND(F188+G188+H188+I188+J188+K188+L188+M188,1)</f>
        <v>4762</v>
      </c>
      <c r="O188" s="38">
        <f>MROUND(D188*(E188+N188),1)</f>
        <v>12972</v>
      </c>
      <c r="P188" s="38">
        <f>MROUND(O188*12,1)</f>
        <v>155664</v>
      </c>
    </row>
    <row r="189" spans="1:16" s="4" customFormat="1" ht="15" customHeight="1" x14ac:dyDescent="0.25">
      <c r="A189" s="42">
        <v>2</v>
      </c>
      <c r="B189" s="30" t="s">
        <v>144</v>
      </c>
      <c r="C189" s="96">
        <v>20</v>
      </c>
      <c r="D189" s="36">
        <v>1</v>
      </c>
      <c r="E189" s="37">
        <v>7761</v>
      </c>
      <c r="F189" s="38"/>
      <c r="G189" s="38"/>
      <c r="H189" s="38"/>
      <c r="I189" s="38"/>
      <c r="J189" s="38"/>
      <c r="K189" s="38">
        <f>MROUND(E189*0.33,1)</f>
        <v>2561</v>
      </c>
      <c r="L189" s="38">
        <f>MROUND(E189*0.25,1)</f>
        <v>1940</v>
      </c>
      <c r="M189" s="38"/>
      <c r="N189" s="38">
        <f t="shared" ref="N189" si="58">MROUND(F189+G189+H189+I189+J189+K189+L189+M189,1)</f>
        <v>4501</v>
      </c>
      <c r="O189" s="38">
        <f t="shared" ref="O189" si="59">MROUND(D189*(E189+N189),1)</f>
        <v>12262</v>
      </c>
      <c r="P189" s="38">
        <f t="shared" ref="P189" si="60">MROUND(O189*12,1)</f>
        <v>147144</v>
      </c>
    </row>
    <row r="190" spans="1:16" s="4" customFormat="1" ht="15" customHeight="1" x14ac:dyDescent="0.25">
      <c r="A190" s="42">
        <v>3</v>
      </c>
      <c r="B190" s="30" t="s">
        <v>219</v>
      </c>
      <c r="C190" s="96">
        <v>20</v>
      </c>
      <c r="D190" s="36">
        <v>0.5</v>
      </c>
      <c r="E190" s="37">
        <v>7761</v>
      </c>
      <c r="F190" s="38">
        <f>MROUND(E190*0.2,1)</f>
        <v>1552</v>
      </c>
      <c r="G190" s="38"/>
      <c r="H190" s="38"/>
      <c r="I190" s="38"/>
      <c r="J190" s="38"/>
      <c r="K190" s="38">
        <f>MROUND(E190*0.25,1)</f>
        <v>1940</v>
      </c>
      <c r="L190" s="38">
        <f>MROUND(E190*0.15,1)</f>
        <v>1164</v>
      </c>
      <c r="M190" s="38"/>
      <c r="N190" s="38">
        <f>MROUND(F190+G190+H190+I190+J190+K190+L190+M190,1)</f>
        <v>4656</v>
      </c>
      <c r="O190" s="38">
        <f>MROUND(D190*(E190+N190),1)</f>
        <v>6209</v>
      </c>
      <c r="P190" s="38">
        <f>MROUND(O190*12,1)</f>
        <v>74508</v>
      </c>
    </row>
    <row r="191" spans="1:16" s="4" customFormat="1" ht="15" customHeight="1" x14ac:dyDescent="0.25">
      <c r="A191" s="42">
        <v>4</v>
      </c>
      <c r="B191" s="30" t="s">
        <v>136</v>
      </c>
      <c r="C191" s="96">
        <v>19</v>
      </c>
      <c r="D191" s="36">
        <v>4</v>
      </c>
      <c r="E191" s="37">
        <v>7293</v>
      </c>
      <c r="F191" s="38"/>
      <c r="G191" s="38"/>
      <c r="H191" s="38"/>
      <c r="I191" s="38"/>
      <c r="J191" s="38"/>
      <c r="K191" s="38">
        <f>MROUND(E191*0.25,1)</f>
        <v>1823</v>
      </c>
      <c r="L191" s="38">
        <f>MROUND(E191*0.15,1)</f>
        <v>1094</v>
      </c>
      <c r="M191" s="38"/>
      <c r="N191" s="38">
        <f>MROUND(F191+G191+H191+I191+J191+K191+L191+M191,1)</f>
        <v>2917</v>
      </c>
      <c r="O191" s="38">
        <f>MROUND(D191*(E191+N191),1)</f>
        <v>40840</v>
      </c>
      <c r="P191" s="38">
        <f>MROUND(O191*12,1)</f>
        <v>490080</v>
      </c>
    </row>
    <row r="192" spans="1:16" s="4" customFormat="1" ht="15" customHeight="1" x14ac:dyDescent="0.25">
      <c r="A192" s="42">
        <v>5</v>
      </c>
      <c r="B192" s="30" t="s">
        <v>140</v>
      </c>
      <c r="C192" s="96">
        <v>13</v>
      </c>
      <c r="D192" s="36">
        <v>1</v>
      </c>
      <c r="E192" s="37">
        <v>4361</v>
      </c>
      <c r="F192" s="38"/>
      <c r="G192" s="38">
        <f>MROUND(E192*0.2,1)</f>
        <v>872</v>
      </c>
      <c r="H192" s="38"/>
      <c r="I192" s="38"/>
      <c r="J192" s="38"/>
      <c r="K192" s="38"/>
      <c r="L192" s="38"/>
      <c r="M192" s="38"/>
      <c r="N192" s="38">
        <f>MROUND(F192+G192+H192+I192+J192+K192+L192+M192,1)</f>
        <v>872</v>
      </c>
      <c r="O192" s="38">
        <f>MROUND(D192*(E192+N192),1)</f>
        <v>5233</v>
      </c>
      <c r="P192" s="38">
        <f>MROUND(O192*12,1)</f>
        <v>62796</v>
      </c>
    </row>
    <row r="193" spans="1:16" s="4" customFormat="1" ht="15" customHeight="1" x14ac:dyDescent="0.25">
      <c r="A193" s="42">
        <v>6</v>
      </c>
      <c r="B193" s="30" t="s">
        <v>15</v>
      </c>
      <c r="C193" s="96">
        <v>10</v>
      </c>
      <c r="D193" s="36">
        <v>2</v>
      </c>
      <c r="E193" s="37">
        <v>3496</v>
      </c>
      <c r="F193" s="38"/>
      <c r="G193" s="38"/>
      <c r="H193" s="38"/>
      <c r="I193" s="38"/>
      <c r="J193" s="38"/>
      <c r="K193" s="38"/>
      <c r="L193" s="38"/>
      <c r="M193" s="38"/>
      <c r="N193" s="38"/>
      <c r="O193" s="38">
        <f>MROUND(D193*(E193+N193),1)</f>
        <v>6992</v>
      </c>
      <c r="P193" s="38">
        <f>MROUND(O193*12,1)</f>
        <v>83904</v>
      </c>
    </row>
    <row r="194" spans="1:16" s="4" customFormat="1" ht="15" x14ac:dyDescent="0.25">
      <c r="A194" s="172" t="s">
        <v>17</v>
      </c>
      <c r="B194" s="173"/>
      <c r="C194" s="96"/>
      <c r="D194" s="39">
        <f>SUM(D188:D193)</f>
        <v>9.5</v>
      </c>
      <c r="E194" s="39"/>
      <c r="F194" s="40"/>
      <c r="G194" s="40"/>
      <c r="H194" s="40"/>
      <c r="I194" s="40"/>
      <c r="J194" s="40"/>
      <c r="K194" s="40"/>
      <c r="L194" s="59"/>
      <c r="M194" s="59"/>
      <c r="N194" s="59"/>
      <c r="O194" s="59">
        <f t="shared" ref="O194:P194" si="61">SUM(O188:O193)</f>
        <v>84508</v>
      </c>
      <c r="P194" s="59">
        <f t="shared" si="61"/>
        <v>1014096</v>
      </c>
    </row>
    <row r="195" spans="1:16" s="4" customFormat="1" ht="15" customHeight="1" x14ac:dyDescent="0.2">
      <c r="A195" s="171" t="s">
        <v>154</v>
      </c>
      <c r="B195" s="171"/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</row>
    <row r="196" spans="1:16" s="4" customFormat="1" ht="30" x14ac:dyDescent="0.25">
      <c r="A196" s="42">
        <v>1</v>
      </c>
      <c r="B196" s="30" t="s">
        <v>271</v>
      </c>
      <c r="C196" s="96">
        <v>21</v>
      </c>
      <c r="D196" s="36">
        <v>1</v>
      </c>
      <c r="E196" s="37">
        <v>8210</v>
      </c>
      <c r="F196" s="38"/>
      <c r="G196" s="38"/>
      <c r="H196" s="38"/>
      <c r="I196" s="38"/>
      <c r="J196" s="38"/>
      <c r="K196" s="38">
        <f>MROUND(E196*0.33,1)</f>
        <v>2709</v>
      </c>
      <c r="L196" s="38">
        <f>MROUND(E196*0.25,1)</f>
        <v>2053</v>
      </c>
      <c r="M196" s="38"/>
      <c r="N196" s="38">
        <f>MROUND(F196+G196+H196+I196+J196+K196+L196+M196,1)</f>
        <v>4762</v>
      </c>
      <c r="O196" s="38">
        <f t="shared" ref="O196:O202" si="62">MROUND(D196*(E196+N196),1)</f>
        <v>12972</v>
      </c>
      <c r="P196" s="38">
        <f t="shared" ref="P196:P202" si="63">MROUND(O196*12,1)</f>
        <v>155664</v>
      </c>
    </row>
    <row r="197" spans="1:16" s="4" customFormat="1" ht="30" x14ac:dyDescent="0.25">
      <c r="A197" s="145">
        <v>2</v>
      </c>
      <c r="B197" s="30" t="s">
        <v>437</v>
      </c>
      <c r="C197" s="97"/>
      <c r="D197" s="36">
        <v>1</v>
      </c>
      <c r="E197" s="37">
        <v>7799</v>
      </c>
      <c r="F197" s="38"/>
      <c r="G197" s="38"/>
      <c r="H197" s="38"/>
      <c r="I197" s="38"/>
      <c r="J197" s="38"/>
      <c r="K197" s="38"/>
      <c r="L197" s="38">
        <f>MROUND(E197*0.15,1)</f>
        <v>1170</v>
      </c>
      <c r="M197" s="38"/>
      <c r="N197" s="38">
        <f>MROUND(F197+G197+H197+I197+J197+K197+L197+M197,1)</f>
        <v>1170</v>
      </c>
      <c r="O197" s="38">
        <f t="shared" si="62"/>
        <v>8969</v>
      </c>
      <c r="P197" s="38">
        <f t="shared" si="63"/>
        <v>107628</v>
      </c>
    </row>
    <row r="198" spans="1:16" s="4" customFormat="1" ht="30" customHeight="1" x14ac:dyDescent="0.25">
      <c r="A198" s="145">
        <v>3</v>
      </c>
      <c r="B198" s="30" t="s">
        <v>421</v>
      </c>
      <c r="C198" s="97"/>
      <c r="D198" s="36">
        <v>1</v>
      </c>
      <c r="E198" s="37">
        <v>7388</v>
      </c>
      <c r="F198" s="38"/>
      <c r="G198" s="38"/>
      <c r="H198" s="38"/>
      <c r="I198" s="38"/>
      <c r="J198" s="38"/>
      <c r="K198" s="38">
        <f>MROUND(E198*0.25,1)</f>
        <v>1847</v>
      </c>
      <c r="L198" s="38">
        <f>MROUND(E198*0.15,1)</f>
        <v>1108</v>
      </c>
      <c r="M198" s="38"/>
      <c r="N198" s="38">
        <f>MROUND(F198+G198+H198+I198+J198+K198+L198+M198,1)</f>
        <v>2955</v>
      </c>
      <c r="O198" s="38">
        <f t="shared" si="62"/>
        <v>10343</v>
      </c>
      <c r="P198" s="38">
        <f t="shared" si="63"/>
        <v>124116</v>
      </c>
    </row>
    <row r="199" spans="1:16" s="4" customFormat="1" ht="15" customHeight="1" x14ac:dyDescent="0.25">
      <c r="A199" s="42">
        <v>4</v>
      </c>
      <c r="B199" s="30" t="s">
        <v>14</v>
      </c>
      <c r="C199" s="96">
        <v>12</v>
      </c>
      <c r="D199" s="36">
        <v>1</v>
      </c>
      <c r="E199" s="37">
        <v>4073</v>
      </c>
      <c r="F199" s="38"/>
      <c r="G199" s="38">
        <f>MROUND(E199*0.2,1)</f>
        <v>815</v>
      </c>
      <c r="H199" s="38"/>
      <c r="I199" s="38"/>
      <c r="J199" s="38"/>
      <c r="K199" s="38"/>
      <c r="L199" s="38"/>
      <c r="M199" s="38"/>
      <c r="N199" s="38">
        <f>MROUND(F199+G199+H199+I199+J199+K199+L199+M199,1)</f>
        <v>815</v>
      </c>
      <c r="O199" s="38">
        <f t="shared" si="62"/>
        <v>4888</v>
      </c>
      <c r="P199" s="38">
        <f t="shared" si="63"/>
        <v>58656</v>
      </c>
    </row>
    <row r="200" spans="1:16" s="4" customFormat="1" ht="15" customHeight="1" x14ac:dyDescent="0.25">
      <c r="A200" s="42">
        <v>5</v>
      </c>
      <c r="B200" s="30" t="s">
        <v>15</v>
      </c>
      <c r="C200" s="96">
        <v>10</v>
      </c>
      <c r="D200" s="36">
        <v>4</v>
      </c>
      <c r="E200" s="37">
        <v>3496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>
        <f t="shared" si="62"/>
        <v>13984</v>
      </c>
      <c r="P200" s="38">
        <f t="shared" si="63"/>
        <v>167808</v>
      </c>
    </row>
    <row r="201" spans="1:16" s="4" customFormat="1" ht="15" customHeight="1" x14ac:dyDescent="0.25">
      <c r="A201" s="42">
        <v>6</v>
      </c>
      <c r="B201" s="30" t="s">
        <v>16</v>
      </c>
      <c r="C201" s="96">
        <v>9</v>
      </c>
      <c r="D201" s="36">
        <v>1</v>
      </c>
      <c r="E201" s="37">
        <v>3323</v>
      </c>
      <c r="F201" s="38"/>
      <c r="G201" s="38"/>
      <c r="H201" s="38"/>
      <c r="I201" s="38"/>
      <c r="J201" s="38"/>
      <c r="K201" s="38"/>
      <c r="L201" s="38"/>
      <c r="M201" s="38"/>
      <c r="N201" s="38"/>
      <c r="O201" s="38">
        <f t="shared" si="62"/>
        <v>3323</v>
      </c>
      <c r="P201" s="38">
        <f t="shared" si="63"/>
        <v>39876</v>
      </c>
    </row>
    <row r="202" spans="1:16" s="4" customFormat="1" ht="15" customHeight="1" x14ac:dyDescent="0.25">
      <c r="A202" s="42">
        <v>7</v>
      </c>
      <c r="B202" s="30" t="s">
        <v>19</v>
      </c>
      <c r="C202" s="96">
        <v>7</v>
      </c>
      <c r="D202" s="36">
        <v>2</v>
      </c>
      <c r="E202" s="37">
        <v>2958</v>
      </c>
      <c r="F202" s="38"/>
      <c r="G202" s="38"/>
      <c r="H202" s="38"/>
      <c r="I202" s="38"/>
      <c r="J202" s="38"/>
      <c r="K202" s="38"/>
      <c r="L202" s="38"/>
      <c r="M202" s="38"/>
      <c r="N202" s="38"/>
      <c r="O202" s="38">
        <f t="shared" si="62"/>
        <v>5916</v>
      </c>
      <c r="P202" s="38">
        <f t="shared" si="63"/>
        <v>70992</v>
      </c>
    </row>
    <row r="203" spans="1:16" s="4" customFormat="1" ht="15" x14ac:dyDescent="0.25">
      <c r="A203" s="172" t="s">
        <v>17</v>
      </c>
      <c r="B203" s="173"/>
      <c r="C203" s="96"/>
      <c r="D203" s="39">
        <f>SUM(D196:D202)</f>
        <v>11</v>
      </c>
      <c r="E203" s="39"/>
      <c r="F203" s="40"/>
      <c r="G203" s="40"/>
      <c r="H203" s="40"/>
      <c r="I203" s="40"/>
      <c r="J203" s="40"/>
      <c r="K203" s="40"/>
      <c r="L203" s="59"/>
      <c r="M203" s="59"/>
      <c r="N203" s="59"/>
      <c r="O203" s="59">
        <f t="shared" ref="O203:P203" si="64">SUM(O196:O202)</f>
        <v>60395</v>
      </c>
      <c r="P203" s="59">
        <f t="shared" si="64"/>
        <v>724740</v>
      </c>
    </row>
    <row r="204" spans="1:16" s="4" customFormat="1" ht="15" customHeight="1" x14ac:dyDescent="0.2">
      <c r="A204" s="197" t="s">
        <v>466</v>
      </c>
      <c r="B204" s="197"/>
      <c r="C204" s="197"/>
      <c r="D204" s="197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</row>
    <row r="205" spans="1:16" s="4" customFormat="1" ht="15" customHeight="1" x14ac:dyDescent="0.25">
      <c r="A205" s="42">
        <v>1</v>
      </c>
      <c r="B205" s="30" t="s">
        <v>141</v>
      </c>
      <c r="C205" s="96">
        <v>19</v>
      </c>
      <c r="D205" s="36">
        <v>1</v>
      </c>
      <c r="E205" s="37">
        <v>7293</v>
      </c>
      <c r="F205" s="38"/>
      <c r="G205" s="38"/>
      <c r="H205" s="38"/>
      <c r="I205" s="38"/>
      <c r="J205" s="38"/>
      <c r="K205" s="38">
        <f>MROUND(E205*0.25,1)</f>
        <v>1823</v>
      </c>
      <c r="L205" s="38">
        <f>MROUND(E205*0.15,1)</f>
        <v>1094</v>
      </c>
      <c r="M205" s="38">
        <f>8210-7293</f>
        <v>917</v>
      </c>
      <c r="N205" s="38">
        <f>MROUND(F205+G205+H205+I205+J205+K205+L205+M205,1)</f>
        <v>3834</v>
      </c>
      <c r="O205" s="38">
        <f t="shared" ref="O205:O214" si="65">MROUND(D205*(E205+N205),1)</f>
        <v>11127</v>
      </c>
      <c r="P205" s="38">
        <f t="shared" ref="P205:P214" si="66">MROUND(O205*12,1)</f>
        <v>133524</v>
      </c>
    </row>
    <row r="206" spans="1:16" s="4" customFormat="1" ht="15" customHeight="1" x14ac:dyDescent="0.25">
      <c r="A206" s="42">
        <v>2</v>
      </c>
      <c r="B206" s="30" t="s">
        <v>144</v>
      </c>
      <c r="C206" s="96">
        <v>20</v>
      </c>
      <c r="D206" s="36">
        <v>2.5</v>
      </c>
      <c r="E206" s="37">
        <v>7761</v>
      </c>
      <c r="F206" s="38"/>
      <c r="G206" s="38"/>
      <c r="H206" s="38"/>
      <c r="I206" s="38"/>
      <c r="J206" s="38"/>
      <c r="K206" s="38">
        <f>MROUND(E206*0.33,1)</f>
        <v>2561</v>
      </c>
      <c r="L206" s="38">
        <f>MROUND(E206*0.25,1)</f>
        <v>1940</v>
      </c>
      <c r="M206" s="38"/>
      <c r="N206" s="38">
        <f t="shared" ref="N206:N211" si="67">MROUND(F206+G206+H206+I206+J206+K206+L206+M206,1)</f>
        <v>4501</v>
      </c>
      <c r="O206" s="38">
        <f t="shared" si="65"/>
        <v>30655</v>
      </c>
      <c r="P206" s="38">
        <f t="shared" si="66"/>
        <v>367860</v>
      </c>
    </row>
    <row r="207" spans="1:16" s="4" customFormat="1" ht="15" customHeight="1" x14ac:dyDescent="0.25">
      <c r="A207" s="42">
        <v>3</v>
      </c>
      <c r="B207" s="30" t="s">
        <v>226</v>
      </c>
      <c r="C207" s="96">
        <v>20</v>
      </c>
      <c r="D207" s="36">
        <v>0.5</v>
      </c>
      <c r="E207" s="37">
        <v>7761</v>
      </c>
      <c r="F207" s="38"/>
      <c r="G207" s="38"/>
      <c r="H207" s="38"/>
      <c r="I207" s="38"/>
      <c r="J207" s="38"/>
      <c r="K207" s="38">
        <f>MROUND(E207*0.25,1)</f>
        <v>1940</v>
      </c>
      <c r="L207" s="38">
        <f>MROUND(E207*0.25,1)</f>
        <v>1940</v>
      </c>
      <c r="M207" s="38"/>
      <c r="N207" s="38">
        <f t="shared" si="67"/>
        <v>3880</v>
      </c>
      <c r="O207" s="38">
        <f t="shared" si="65"/>
        <v>5821</v>
      </c>
      <c r="P207" s="38">
        <f t="shared" si="66"/>
        <v>69852</v>
      </c>
    </row>
    <row r="208" spans="1:16" s="4" customFormat="1" ht="15" customHeight="1" x14ac:dyDescent="0.25">
      <c r="A208" s="42">
        <v>4</v>
      </c>
      <c r="B208" s="30" t="s">
        <v>136</v>
      </c>
      <c r="C208" s="96">
        <v>19</v>
      </c>
      <c r="D208" s="36">
        <v>6.9</v>
      </c>
      <c r="E208" s="37">
        <v>7293</v>
      </c>
      <c r="F208" s="38"/>
      <c r="G208" s="38"/>
      <c r="H208" s="38"/>
      <c r="I208" s="38"/>
      <c r="J208" s="38"/>
      <c r="K208" s="38">
        <f>MROUND(E208*0.25,1)</f>
        <v>1823</v>
      </c>
      <c r="L208" s="38">
        <f>MROUND(E208*0.15,1)</f>
        <v>1094</v>
      </c>
      <c r="M208" s="38"/>
      <c r="N208" s="38">
        <f t="shared" si="67"/>
        <v>2917</v>
      </c>
      <c r="O208" s="38">
        <f t="shared" si="65"/>
        <v>70449</v>
      </c>
      <c r="P208" s="38">
        <f t="shared" si="66"/>
        <v>845388</v>
      </c>
    </row>
    <row r="209" spans="1:16" s="4" customFormat="1" ht="15" customHeight="1" x14ac:dyDescent="0.25">
      <c r="A209" s="42">
        <v>5</v>
      </c>
      <c r="B209" s="30" t="s">
        <v>137</v>
      </c>
      <c r="C209" s="96">
        <v>19</v>
      </c>
      <c r="D209" s="36">
        <v>2.75</v>
      </c>
      <c r="E209" s="37">
        <v>7293</v>
      </c>
      <c r="F209" s="38"/>
      <c r="G209" s="38"/>
      <c r="H209" s="38"/>
      <c r="I209" s="38"/>
      <c r="J209" s="38"/>
      <c r="K209" s="38"/>
      <c r="L209" s="38">
        <f>MROUND(E209*0.15,1)</f>
        <v>1094</v>
      </c>
      <c r="M209" s="38"/>
      <c r="N209" s="38">
        <f t="shared" si="67"/>
        <v>1094</v>
      </c>
      <c r="O209" s="38">
        <f t="shared" si="65"/>
        <v>23064</v>
      </c>
      <c r="P209" s="38">
        <f t="shared" si="66"/>
        <v>276768</v>
      </c>
    </row>
    <row r="210" spans="1:16" s="4" customFormat="1" ht="15" customHeight="1" x14ac:dyDescent="0.25">
      <c r="A210" s="42">
        <v>6</v>
      </c>
      <c r="B210" s="30" t="s">
        <v>137</v>
      </c>
      <c r="C210" s="99">
        <v>17</v>
      </c>
      <c r="D210" s="36">
        <v>1.1499999999999999</v>
      </c>
      <c r="E210" s="37">
        <v>6397</v>
      </c>
      <c r="F210" s="38"/>
      <c r="G210" s="38"/>
      <c r="H210" s="38"/>
      <c r="I210" s="38"/>
      <c r="J210" s="38"/>
      <c r="K210" s="38"/>
      <c r="L210" s="38">
        <f>MROUND(E210*0.15,1)</f>
        <v>960</v>
      </c>
      <c r="M210" s="38"/>
      <c r="N210" s="38">
        <f t="shared" si="67"/>
        <v>960</v>
      </c>
      <c r="O210" s="38">
        <f t="shared" si="65"/>
        <v>8461</v>
      </c>
      <c r="P210" s="38">
        <f t="shared" si="66"/>
        <v>101532</v>
      </c>
    </row>
    <row r="211" spans="1:16" s="4" customFormat="1" ht="15" customHeight="1" x14ac:dyDescent="0.25">
      <c r="A211" s="145">
        <v>7</v>
      </c>
      <c r="B211" s="30" t="s">
        <v>143</v>
      </c>
      <c r="C211" s="96">
        <v>17</v>
      </c>
      <c r="D211" s="36">
        <v>1</v>
      </c>
      <c r="E211" s="37">
        <v>6397</v>
      </c>
      <c r="F211" s="38"/>
      <c r="G211" s="38"/>
      <c r="H211" s="38"/>
      <c r="I211" s="38"/>
      <c r="J211" s="38"/>
      <c r="K211" s="38"/>
      <c r="L211" s="38">
        <f>MROUND(E211*0.15,1)</f>
        <v>960</v>
      </c>
      <c r="M211" s="38"/>
      <c r="N211" s="38">
        <f t="shared" si="67"/>
        <v>960</v>
      </c>
      <c r="O211" s="38">
        <f t="shared" si="65"/>
        <v>7357</v>
      </c>
      <c r="P211" s="38">
        <f t="shared" si="66"/>
        <v>88284</v>
      </c>
    </row>
    <row r="212" spans="1:16" s="4" customFormat="1" ht="15" customHeight="1" x14ac:dyDescent="0.25">
      <c r="A212" s="42">
        <v>8</v>
      </c>
      <c r="B212" s="30" t="s">
        <v>138</v>
      </c>
      <c r="C212" s="96">
        <v>17</v>
      </c>
      <c r="D212" s="36">
        <v>1</v>
      </c>
      <c r="E212" s="37">
        <v>6397</v>
      </c>
      <c r="F212" s="38"/>
      <c r="G212" s="38"/>
      <c r="H212" s="38"/>
      <c r="I212" s="38"/>
      <c r="J212" s="38"/>
      <c r="K212" s="38"/>
      <c r="L212" s="38"/>
      <c r="M212" s="38"/>
      <c r="N212" s="38"/>
      <c r="O212" s="38">
        <f t="shared" si="65"/>
        <v>6397</v>
      </c>
      <c r="P212" s="38">
        <f t="shared" si="66"/>
        <v>76764</v>
      </c>
    </row>
    <row r="213" spans="1:16" s="4" customFormat="1" ht="15" customHeight="1" x14ac:dyDescent="0.25">
      <c r="A213" s="42">
        <v>9</v>
      </c>
      <c r="B213" s="30" t="s">
        <v>140</v>
      </c>
      <c r="C213" s="96">
        <v>13</v>
      </c>
      <c r="D213" s="36">
        <v>1</v>
      </c>
      <c r="E213" s="37">
        <v>4361</v>
      </c>
      <c r="F213" s="38"/>
      <c r="G213" s="38">
        <f>MROUND(E213*0.2,1)</f>
        <v>872</v>
      </c>
      <c r="H213" s="38"/>
      <c r="I213" s="38"/>
      <c r="J213" s="38"/>
      <c r="K213" s="38"/>
      <c r="L213" s="38"/>
      <c r="M213" s="38"/>
      <c r="N213" s="38">
        <f>MROUND(F213+G213+H213+I213+J213+K213+L213+M213,1)</f>
        <v>872</v>
      </c>
      <c r="O213" s="38">
        <f t="shared" si="65"/>
        <v>5233</v>
      </c>
      <c r="P213" s="38">
        <f t="shared" si="66"/>
        <v>62796</v>
      </c>
    </row>
    <row r="214" spans="1:16" s="4" customFormat="1" ht="15" customHeight="1" x14ac:dyDescent="0.25">
      <c r="A214" s="42">
        <v>10</v>
      </c>
      <c r="B214" s="30" t="s">
        <v>15</v>
      </c>
      <c r="C214" s="96">
        <v>10</v>
      </c>
      <c r="D214" s="36">
        <v>4</v>
      </c>
      <c r="E214" s="37">
        <v>3496</v>
      </c>
      <c r="F214" s="38"/>
      <c r="G214" s="38"/>
      <c r="H214" s="38"/>
      <c r="I214" s="38"/>
      <c r="J214" s="38"/>
      <c r="K214" s="38"/>
      <c r="L214" s="38"/>
      <c r="M214" s="38"/>
      <c r="N214" s="38"/>
      <c r="O214" s="38">
        <f t="shared" si="65"/>
        <v>13984</v>
      </c>
      <c r="P214" s="38">
        <f t="shared" si="66"/>
        <v>167808</v>
      </c>
    </row>
    <row r="215" spans="1:16" s="4" customFormat="1" ht="15" x14ac:dyDescent="0.25">
      <c r="A215" s="172" t="s">
        <v>17</v>
      </c>
      <c r="B215" s="173"/>
      <c r="C215" s="96"/>
      <c r="D215" s="39">
        <f>SUM(D205:D214)</f>
        <v>21.8</v>
      </c>
      <c r="E215" s="39"/>
      <c r="F215" s="40"/>
      <c r="G215" s="40"/>
      <c r="H215" s="40"/>
      <c r="I215" s="40"/>
      <c r="J215" s="40"/>
      <c r="K215" s="40"/>
      <c r="L215" s="59"/>
      <c r="M215" s="59"/>
      <c r="N215" s="59"/>
      <c r="O215" s="59">
        <f t="shared" ref="O215:P215" si="68">SUM(O205:O214)</f>
        <v>182548</v>
      </c>
      <c r="P215" s="59">
        <f t="shared" si="68"/>
        <v>2190576</v>
      </c>
    </row>
    <row r="216" spans="1:16" s="4" customFormat="1" ht="15" x14ac:dyDescent="0.2">
      <c r="A216" s="197" t="s">
        <v>123</v>
      </c>
      <c r="B216" s="197"/>
      <c r="C216" s="197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</row>
    <row r="217" spans="1:16" s="4" customFormat="1" ht="15" customHeight="1" x14ac:dyDescent="0.25">
      <c r="A217" s="42">
        <v>1</v>
      </c>
      <c r="B217" s="30" t="s">
        <v>134</v>
      </c>
      <c r="C217" s="96">
        <v>21</v>
      </c>
      <c r="D217" s="36">
        <v>1</v>
      </c>
      <c r="E217" s="37">
        <v>8210</v>
      </c>
      <c r="F217" s="38">
        <f>MROUND(E217*0.2,1)</f>
        <v>1642</v>
      </c>
      <c r="G217" s="38"/>
      <c r="H217" s="38"/>
      <c r="I217" s="38"/>
      <c r="J217" s="38"/>
      <c r="K217" s="38">
        <f>MROUND(E217*0.33,1)</f>
        <v>2709</v>
      </c>
      <c r="L217" s="38">
        <f>MROUND(E217*0.25,1)</f>
        <v>2053</v>
      </c>
      <c r="M217" s="41"/>
      <c r="N217" s="38">
        <f t="shared" ref="N217:N223" si="69">MROUND(F217+G217+H217+I217+J217+K217+L217+M217,1)</f>
        <v>6404</v>
      </c>
      <c r="O217" s="38">
        <f t="shared" ref="O217:O227" si="70">MROUND(D217*(E217+N217),1)</f>
        <v>14614</v>
      </c>
      <c r="P217" s="38">
        <f t="shared" ref="P217:P227" si="71">MROUND(O217*12,1)</f>
        <v>175368</v>
      </c>
    </row>
    <row r="218" spans="1:16" s="4" customFormat="1" ht="15" customHeight="1" x14ac:dyDescent="0.25">
      <c r="A218" s="42">
        <v>2</v>
      </c>
      <c r="B218" s="30" t="s">
        <v>144</v>
      </c>
      <c r="C218" s="96">
        <v>20</v>
      </c>
      <c r="D218" s="36">
        <v>0.5</v>
      </c>
      <c r="E218" s="37">
        <v>7761</v>
      </c>
      <c r="F218" s="38">
        <f>MROUND(E218*0.2,1)</f>
        <v>1552</v>
      </c>
      <c r="G218" s="38"/>
      <c r="H218" s="38"/>
      <c r="I218" s="38"/>
      <c r="J218" s="38"/>
      <c r="K218" s="38">
        <f>MROUND(E218*0.33,1)</f>
        <v>2561</v>
      </c>
      <c r="L218" s="38">
        <f>MROUND(E218*0.25,1)</f>
        <v>1940</v>
      </c>
      <c r="M218" s="38"/>
      <c r="N218" s="38">
        <f t="shared" si="69"/>
        <v>6053</v>
      </c>
      <c r="O218" s="38">
        <f t="shared" si="70"/>
        <v>6907</v>
      </c>
      <c r="P218" s="38">
        <f t="shared" si="71"/>
        <v>82884</v>
      </c>
    </row>
    <row r="219" spans="1:16" s="4" customFormat="1" ht="15" customHeight="1" x14ac:dyDescent="0.25">
      <c r="A219" s="42">
        <v>3</v>
      </c>
      <c r="B219" s="30" t="s">
        <v>144</v>
      </c>
      <c r="C219" s="96">
        <v>20</v>
      </c>
      <c r="D219" s="36">
        <v>4.5</v>
      </c>
      <c r="E219" s="37">
        <v>7761</v>
      </c>
      <c r="F219" s="38"/>
      <c r="G219" s="38"/>
      <c r="H219" s="38"/>
      <c r="I219" s="38"/>
      <c r="J219" s="38"/>
      <c r="K219" s="38">
        <f>MROUND(E219*0.33,1)</f>
        <v>2561</v>
      </c>
      <c r="L219" s="38">
        <f>MROUND(E219*0.25,1)</f>
        <v>1940</v>
      </c>
      <c r="M219" s="38"/>
      <c r="N219" s="38">
        <f t="shared" si="69"/>
        <v>4501</v>
      </c>
      <c r="O219" s="38">
        <f t="shared" si="70"/>
        <v>55179</v>
      </c>
      <c r="P219" s="38">
        <f t="shared" si="71"/>
        <v>662148</v>
      </c>
    </row>
    <row r="220" spans="1:16" s="4" customFormat="1" ht="15" customHeight="1" x14ac:dyDescent="0.25">
      <c r="A220" s="42">
        <v>4</v>
      </c>
      <c r="B220" s="30" t="s">
        <v>219</v>
      </c>
      <c r="C220" s="96">
        <v>20</v>
      </c>
      <c r="D220" s="36">
        <v>1</v>
      </c>
      <c r="E220" s="37">
        <v>7761</v>
      </c>
      <c r="F220" s="38"/>
      <c r="G220" s="38"/>
      <c r="H220" s="38"/>
      <c r="I220" s="38"/>
      <c r="J220" s="38"/>
      <c r="K220" s="38">
        <f>MROUND(E220*0.25,1)</f>
        <v>1940</v>
      </c>
      <c r="L220" s="38">
        <f>MROUND(E220*0.15,1)</f>
        <v>1164</v>
      </c>
      <c r="M220" s="38"/>
      <c r="N220" s="38">
        <f t="shared" si="69"/>
        <v>3104</v>
      </c>
      <c r="O220" s="38">
        <f>MROUND(D220*(E220+N220),1)</f>
        <v>10865</v>
      </c>
      <c r="P220" s="38">
        <f>MROUND(O220*12,1)</f>
        <v>130380</v>
      </c>
    </row>
    <row r="221" spans="1:16" s="4" customFormat="1" ht="15" customHeight="1" x14ac:dyDescent="0.25">
      <c r="A221" s="42">
        <v>5</v>
      </c>
      <c r="B221" s="30" t="s">
        <v>136</v>
      </c>
      <c r="C221" s="96">
        <v>19</v>
      </c>
      <c r="D221" s="36">
        <v>2.5</v>
      </c>
      <c r="E221" s="37">
        <v>7293</v>
      </c>
      <c r="F221" s="38"/>
      <c r="G221" s="38"/>
      <c r="H221" s="38"/>
      <c r="I221" s="38"/>
      <c r="J221" s="38"/>
      <c r="K221" s="38">
        <f>MROUND(E221*0.25,1)</f>
        <v>1823</v>
      </c>
      <c r="L221" s="38">
        <f>MROUND(E221*0.15,1)</f>
        <v>1094</v>
      </c>
      <c r="M221" s="38"/>
      <c r="N221" s="38">
        <f t="shared" si="69"/>
        <v>2917</v>
      </c>
      <c r="O221" s="38">
        <f t="shared" si="70"/>
        <v>25525</v>
      </c>
      <c r="P221" s="38">
        <f t="shared" si="71"/>
        <v>306300</v>
      </c>
    </row>
    <row r="222" spans="1:16" s="4" customFormat="1" ht="15" customHeight="1" x14ac:dyDescent="0.25">
      <c r="A222" s="42">
        <v>6</v>
      </c>
      <c r="B222" s="30" t="s">
        <v>137</v>
      </c>
      <c r="C222" s="96">
        <v>19</v>
      </c>
      <c r="D222" s="36">
        <v>2.25</v>
      </c>
      <c r="E222" s="37">
        <v>7293</v>
      </c>
      <c r="F222" s="38"/>
      <c r="G222" s="38"/>
      <c r="H222" s="38"/>
      <c r="I222" s="38"/>
      <c r="J222" s="38"/>
      <c r="K222" s="38"/>
      <c r="L222" s="38">
        <f>MROUND(E222*0.15,1)</f>
        <v>1094</v>
      </c>
      <c r="M222" s="38"/>
      <c r="N222" s="38">
        <f t="shared" si="69"/>
        <v>1094</v>
      </c>
      <c r="O222" s="38">
        <f t="shared" si="70"/>
        <v>18871</v>
      </c>
      <c r="P222" s="38">
        <f t="shared" si="71"/>
        <v>226452</v>
      </c>
    </row>
    <row r="223" spans="1:16" s="4" customFormat="1" ht="15" customHeight="1" x14ac:dyDescent="0.25">
      <c r="A223" s="42">
        <v>7</v>
      </c>
      <c r="B223" s="30" t="s">
        <v>137</v>
      </c>
      <c r="C223" s="99">
        <v>17</v>
      </c>
      <c r="D223" s="36">
        <v>5</v>
      </c>
      <c r="E223" s="37">
        <v>6397</v>
      </c>
      <c r="F223" s="38"/>
      <c r="G223" s="38"/>
      <c r="H223" s="38"/>
      <c r="I223" s="38"/>
      <c r="J223" s="38"/>
      <c r="K223" s="38"/>
      <c r="L223" s="38">
        <f>MROUND(E223*0.15,1)</f>
        <v>960</v>
      </c>
      <c r="M223" s="38"/>
      <c r="N223" s="38">
        <f t="shared" si="69"/>
        <v>960</v>
      </c>
      <c r="O223" s="38">
        <f t="shared" si="70"/>
        <v>36785</v>
      </c>
      <c r="P223" s="38">
        <f t="shared" si="71"/>
        <v>441420</v>
      </c>
    </row>
    <row r="224" spans="1:16" s="4" customFormat="1" ht="15" customHeight="1" x14ac:dyDescent="0.25">
      <c r="A224" s="42">
        <v>8</v>
      </c>
      <c r="B224" s="30" t="s">
        <v>138</v>
      </c>
      <c r="C224" s="96">
        <v>17</v>
      </c>
      <c r="D224" s="36">
        <v>2.75</v>
      </c>
      <c r="E224" s="37">
        <v>6397</v>
      </c>
      <c r="F224" s="38"/>
      <c r="G224" s="38"/>
      <c r="H224" s="38"/>
      <c r="I224" s="38"/>
      <c r="J224" s="38"/>
      <c r="K224" s="38"/>
      <c r="L224" s="38"/>
      <c r="M224" s="38"/>
      <c r="N224" s="38"/>
      <c r="O224" s="38">
        <f t="shared" si="70"/>
        <v>17592</v>
      </c>
      <c r="P224" s="38">
        <f t="shared" si="71"/>
        <v>211104</v>
      </c>
    </row>
    <row r="225" spans="1:16" s="4" customFormat="1" ht="15" customHeight="1" x14ac:dyDescent="0.25">
      <c r="A225" s="42">
        <v>9</v>
      </c>
      <c r="B225" s="30" t="s">
        <v>140</v>
      </c>
      <c r="C225" s="96">
        <v>13</v>
      </c>
      <c r="D225" s="36">
        <v>1</v>
      </c>
      <c r="E225" s="37">
        <v>4361</v>
      </c>
      <c r="F225" s="38"/>
      <c r="G225" s="38">
        <f>MROUND(E225*0.2,1)</f>
        <v>872</v>
      </c>
      <c r="H225" s="38"/>
      <c r="I225" s="38"/>
      <c r="J225" s="38"/>
      <c r="K225" s="38"/>
      <c r="L225" s="38"/>
      <c r="M225" s="38"/>
      <c r="N225" s="38">
        <f>MROUND(F225+G225+H225+I225+J225+K225+L225+M225,1)</f>
        <v>872</v>
      </c>
      <c r="O225" s="38">
        <f t="shared" si="70"/>
        <v>5233</v>
      </c>
      <c r="P225" s="38">
        <f t="shared" si="71"/>
        <v>62796</v>
      </c>
    </row>
    <row r="226" spans="1:16" s="4" customFormat="1" ht="15" customHeight="1" x14ac:dyDescent="0.25">
      <c r="A226" s="42">
        <v>10</v>
      </c>
      <c r="B226" s="30" t="s">
        <v>15</v>
      </c>
      <c r="C226" s="96">
        <v>10</v>
      </c>
      <c r="D226" s="36">
        <v>3</v>
      </c>
      <c r="E226" s="37">
        <v>3496</v>
      </c>
      <c r="F226" s="38"/>
      <c r="G226" s="38"/>
      <c r="H226" s="38"/>
      <c r="I226" s="38"/>
      <c r="J226" s="38"/>
      <c r="K226" s="38"/>
      <c r="L226" s="38"/>
      <c r="M226" s="38"/>
      <c r="N226" s="38"/>
      <c r="O226" s="38">
        <f t="shared" si="70"/>
        <v>10488</v>
      </c>
      <c r="P226" s="38">
        <f t="shared" si="71"/>
        <v>125856</v>
      </c>
    </row>
    <row r="227" spans="1:16" s="4" customFormat="1" ht="15" customHeight="1" x14ac:dyDescent="0.25">
      <c r="A227" s="42">
        <v>11</v>
      </c>
      <c r="B227" s="30" t="s">
        <v>19</v>
      </c>
      <c r="C227" s="96">
        <v>7</v>
      </c>
      <c r="D227" s="36">
        <v>1</v>
      </c>
      <c r="E227" s="37">
        <v>2958</v>
      </c>
      <c r="F227" s="38"/>
      <c r="G227" s="38"/>
      <c r="H227" s="38"/>
      <c r="I227" s="38"/>
      <c r="J227" s="38"/>
      <c r="K227" s="38"/>
      <c r="L227" s="38"/>
      <c r="M227" s="38"/>
      <c r="N227" s="38"/>
      <c r="O227" s="38">
        <f t="shared" si="70"/>
        <v>2958</v>
      </c>
      <c r="P227" s="38">
        <f t="shared" si="71"/>
        <v>35496</v>
      </c>
    </row>
    <row r="228" spans="1:16" s="4" customFormat="1" ht="15" x14ac:dyDescent="0.25">
      <c r="A228" s="172" t="s">
        <v>17</v>
      </c>
      <c r="B228" s="173"/>
      <c r="C228" s="96"/>
      <c r="D228" s="39">
        <f>SUM(D217:D227)</f>
        <v>24.5</v>
      </c>
      <c r="E228" s="39"/>
      <c r="F228" s="40"/>
      <c r="G228" s="40"/>
      <c r="H228" s="40"/>
      <c r="I228" s="40"/>
      <c r="J228" s="40"/>
      <c r="K228" s="40"/>
      <c r="L228" s="59"/>
      <c r="M228" s="59"/>
      <c r="N228" s="59"/>
      <c r="O228" s="59">
        <f t="shared" ref="O228:P228" si="72">SUM(O217:O227)</f>
        <v>205017</v>
      </c>
      <c r="P228" s="59">
        <f t="shared" si="72"/>
        <v>2460204</v>
      </c>
    </row>
    <row r="229" spans="1:16" s="4" customFormat="1" ht="15" x14ac:dyDescent="0.2">
      <c r="A229" s="197" t="s">
        <v>155</v>
      </c>
      <c r="B229" s="197"/>
      <c r="C229" s="197"/>
      <c r="D229" s="197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</row>
    <row r="230" spans="1:16" s="4" customFormat="1" ht="15" customHeight="1" x14ac:dyDescent="0.25">
      <c r="A230" s="42">
        <v>1</v>
      </c>
      <c r="B230" s="30" t="s">
        <v>134</v>
      </c>
      <c r="C230" s="96">
        <v>21</v>
      </c>
      <c r="D230" s="36">
        <v>1</v>
      </c>
      <c r="E230" s="37">
        <v>8210</v>
      </c>
      <c r="F230" s="38"/>
      <c r="G230" s="38"/>
      <c r="H230" s="38"/>
      <c r="I230" s="38"/>
      <c r="J230" s="38"/>
      <c r="K230" s="38">
        <f>MROUND(E230*0.33,1)</f>
        <v>2709</v>
      </c>
      <c r="L230" s="38">
        <f>MROUND(E230*0.25,1)</f>
        <v>2053</v>
      </c>
      <c r="M230" s="41"/>
      <c r="N230" s="38">
        <f>MROUND(F230+G230+H230+I230+J230+K230+L230+M230,1)</f>
        <v>4762</v>
      </c>
      <c r="O230" s="38">
        <f t="shared" ref="O230:O238" si="73">MROUND(D230*(E230+N230),1)</f>
        <v>12972</v>
      </c>
      <c r="P230" s="38">
        <f t="shared" ref="P230:P238" si="74">MROUND(O230*12,1)</f>
        <v>155664</v>
      </c>
    </row>
    <row r="231" spans="1:16" s="4" customFormat="1" ht="15" customHeight="1" x14ac:dyDescent="0.25">
      <c r="A231" s="42">
        <v>2</v>
      </c>
      <c r="B231" s="30" t="s">
        <v>156</v>
      </c>
      <c r="C231" s="96">
        <v>20</v>
      </c>
      <c r="D231" s="36">
        <v>1</v>
      </c>
      <c r="E231" s="37">
        <v>7761</v>
      </c>
      <c r="F231" s="38"/>
      <c r="G231" s="38"/>
      <c r="H231" s="38"/>
      <c r="I231" s="38"/>
      <c r="J231" s="38"/>
      <c r="K231" s="38">
        <f>MROUND(E231*0.33,1)</f>
        <v>2561</v>
      </c>
      <c r="L231" s="38">
        <f>MROUND(E231*0.25,1)</f>
        <v>1940</v>
      </c>
      <c r="M231" s="38"/>
      <c r="N231" s="38">
        <f>MROUND(F231+G231+H231+I231+J231+K231+L231+M231,1)</f>
        <v>4501</v>
      </c>
      <c r="O231" s="38">
        <f t="shared" si="73"/>
        <v>12262</v>
      </c>
      <c r="P231" s="38">
        <f t="shared" si="74"/>
        <v>147144</v>
      </c>
    </row>
    <row r="232" spans="1:16" s="4" customFormat="1" ht="15" customHeight="1" x14ac:dyDescent="0.25">
      <c r="A232" s="42">
        <v>3</v>
      </c>
      <c r="B232" s="30" t="s">
        <v>136</v>
      </c>
      <c r="C232" s="96">
        <v>19</v>
      </c>
      <c r="D232" s="36">
        <v>4.25</v>
      </c>
      <c r="E232" s="37">
        <v>7293</v>
      </c>
      <c r="F232" s="38"/>
      <c r="G232" s="38"/>
      <c r="H232" s="38"/>
      <c r="I232" s="38"/>
      <c r="J232" s="38"/>
      <c r="K232" s="38">
        <f>MROUND(E232*0.25,1)</f>
        <v>1823</v>
      </c>
      <c r="L232" s="38">
        <f>MROUND(E232*0.15,1)</f>
        <v>1094</v>
      </c>
      <c r="M232" s="38"/>
      <c r="N232" s="38">
        <f>MROUND(F232+G232+H232+I232+J232+K232+L232+M232,1)</f>
        <v>2917</v>
      </c>
      <c r="O232" s="38">
        <f t="shared" si="73"/>
        <v>43393</v>
      </c>
      <c r="P232" s="38">
        <f t="shared" si="74"/>
        <v>520716</v>
      </c>
    </row>
    <row r="233" spans="1:16" s="4" customFormat="1" ht="15" customHeight="1" x14ac:dyDescent="0.25">
      <c r="A233" s="42">
        <v>4</v>
      </c>
      <c r="B233" s="30" t="s">
        <v>137</v>
      </c>
      <c r="C233" s="96">
        <v>19</v>
      </c>
      <c r="D233" s="36">
        <v>1</v>
      </c>
      <c r="E233" s="37">
        <v>7293</v>
      </c>
      <c r="F233" s="38"/>
      <c r="G233" s="38"/>
      <c r="H233" s="38"/>
      <c r="I233" s="38"/>
      <c r="J233" s="38"/>
      <c r="K233" s="38"/>
      <c r="L233" s="38">
        <f>MROUND(E233*0.15,1)</f>
        <v>1094</v>
      </c>
      <c r="M233" s="38"/>
      <c r="N233" s="38">
        <f>MROUND(F233+G233+H233+I233+J233+K233+L233+M233,1)</f>
        <v>1094</v>
      </c>
      <c r="O233" s="38">
        <f t="shared" si="73"/>
        <v>8387</v>
      </c>
      <c r="P233" s="38">
        <f t="shared" si="74"/>
        <v>100644</v>
      </c>
    </row>
    <row r="234" spans="1:16" s="4" customFormat="1" ht="15" customHeight="1" x14ac:dyDescent="0.25">
      <c r="A234" s="42">
        <v>5</v>
      </c>
      <c r="B234" s="30" t="s">
        <v>137</v>
      </c>
      <c r="C234" s="99">
        <v>17</v>
      </c>
      <c r="D234" s="36">
        <v>1</v>
      </c>
      <c r="E234" s="37">
        <v>6397</v>
      </c>
      <c r="F234" s="38"/>
      <c r="G234" s="38"/>
      <c r="H234" s="38"/>
      <c r="I234" s="38"/>
      <c r="J234" s="38"/>
      <c r="K234" s="38"/>
      <c r="L234" s="38">
        <f>MROUND(E234*0.15,1)</f>
        <v>960</v>
      </c>
      <c r="M234" s="38"/>
      <c r="N234" s="38">
        <f>MROUND(F234+G234+H234+I234+J234+K234+L234+M234,1)</f>
        <v>960</v>
      </c>
      <c r="O234" s="38">
        <f t="shared" si="73"/>
        <v>7357</v>
      </c>
      <c r="P234" s="38">
        <f t="shared" si="74"/>
        <v>88284</v>
      </c>
    </row>
    <row r="235" spans="1:16" s="4" customFormat="1" ht="15" customHeight="1" x14ac:dyDescent="0.25">
      <c r="A235" s="42">
        <v>6</v>
      </c>
      <c r="B235" s="30" t="s">
        <v>138</v>
      </c>
      <c r="C235" s="96">
        <v>17</v>
      </c>
      <c r="D235" s="36">
        <v>3</v>
      </c>
      <c r="E235" s="37">
        <v>6397</v>
      </c>
      <c r="F235" s="38"/>
      <c r="G235" s="38"/>
      <c r="H235" s="38"/>
      <c r="I235" s="38"/>
      <c r="J235" s="38"/>
      <c r="K235" s="38"/>
      <c r="L235" s="38"/>
      <c r="M235" s="38"/>
      <c r="N235" s="38"/>
      <c r="O235" s="38">
        <f t="shared" si="73"/>
        <v>19191</v>
      </c>
      <c r="P235" s="38">
        <f t="shared" si="74"/>
        <v>230292</v>
      </c>
    </row>
    <row r="236" spans="1:16" s="4" customFormat="1" ht="15" customHeight="1" x14ac:dyDescent="0.25">
      <c r="A236" s="42">
        <v>7</v>
      </c>
      <c r="B236" s="30" t="s">
        <v>140</v>
      </c>
      <c r="C236" s="96">
        <v>13</v>
      </c>
      <c r="D236" s="36">
        <v>1</v>
      </c>
      <c r="E236" s="37">
        <v>4361</v>
      </c>
      <c r="F236" s="38"/>
      <c r="G236" s="38">
        <f>MROUND(E236*0.2,1)</f>
        <v>872</v>
      </c>
      <c r="H236" s="38"/>
      <c r="I236" s="38"/>
      <c r="J236" s="38"/>
      <c r="K236" s="38"/>
      <c r="L236" s="38"/>
      <c r="M236" s="38"/>
      <c r="N236" s="38">
        <f>MROUND(F236+G236+H236+I236+J236+K236+L236+M236,1)</f>
        <v>872</v>
      </c>
      <c r="O236" s="38">
        <f t="shared" si="73"/>
        <v>5233</v>
      </c>
      <c r="P236" s="38">
        <f t="shared" si="74"/>
        <v>62796</v>
      </c>
    </row>
    <row r="237" spans="1:16" s="4" customFormat="1" ht="15" customHeight="1" x14ac:dyDescent="0.25">
      <c r="A237" s="42">
        <v>8</v>
      </c>
      <c r="B237" s="30" t="s">
        <v>15</v>
      </c>
      <c r="C237" s="96">
        <v>10</v>
      </c>
      <c r="D237" s="36">
        <v>2</v>
      </c>
      <c r="E237" s="37">
        <v>3496</v>
      </c>
      <c r="F237" s="38"/>
      <c r="G237" s="38"/>
      <c r="H237" s="38"/>
      <c r="I237" s="38"/>
      <c r="J237" s="38"/>
      <c r="K237" s="38"/>
      <c r="L237" s="38"/>
      <c r="M237" s="38"/>
      <c r="N237" s="38"/>
      <c r="O237" s="38">
        <f t="shared" si="73"/>
        <v>6992</v>
      </c>
      <c r="P237" s="38">
        <f t="shared" si="74"/>
        <v>83904</v>
      </c>
    </row>
    <row r="238" spans="1:16" s="4" customFormat="1" ht="15" customHeight="1" x14ac:dyDescent="0.25">
      <c r="A238" s="42">
        <v>9</v>
      </c>
      <c r="B238" s="30" t="s">
        <v>16</v>
      </c>
      <c r="C238" s="96">
        <v>9</v>
      </c>
      <c r="D238" s="36">
        <v>1</v>
      </c>
      <c r="E238" s="37">
        <v>3323</v>
      </c>
      <c r="F238" s="38"/>
      <c r="G238" s="38"/>
      <c r="H238" s="38"/>
      <c r="I238" s="38"/>
      <c r="J238" s="38"/>
      <c r="K238" s="38"/>
      <c r="L238" s="38"/>
      <c r="M238" s="38"/>
      <c r="N238" s="38"/>
      <c r="O238" s="38">
        <f t="shared" si="73"/>
        <v>3323</v>
      </c>
      <c r="P238" s="38">
        <f t="shared" si="74"/>
        <v>39876</v>
      </c>
    </row>
    <row r="239" spans="1:16" s="4" customFormat="1" ht="15" x14ac:dyDescent="0.25">
      <c r="A239" s="172" t="s">
        <v>17</v>
      </c>
      <c r="B239" s="173"/>
      <c r="C239" s="96"/>
      <c r="D239" s="39">
        <f>SUM(D230:D238)</f>
        <v>15.25</v>
      </c>
      <c r="E239" s="39"/>
      <c r="F239" s="40"/>
      <c r="G239" s="40"/>
      <c r="H239" s="40"/>
      <c r="I239" s="40"/>
      <c r="J239" s="40"/>
      <c r="K239" s="40"/>
      <c r="L239" s="59"/>
      <c r="M239" s="59"/>
      <c r="N239" s="59"/>
      <c r="O239" s="59">
        <f t="shared" ref="O239:P239" si="75">SUM(O230:O238)</f>
        <v>119110</v>
      </c>
      <c r="P239" s="59">
        <f t="shared" si="75"/>
        <v>1429320</v>
      </c>
    </row>
    <row r="240" spans="1:16" s="4" customFormat="1" ht="15" x14ac:dyDescent="0.2">
      <c r="A240" s="197" t="s">
        <v>160</v>
      </c>
      <c r="B240" s="197"/>
      <c r="C240" s="197"/>
      <c r="D240" s="197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</row>
    <row r="241" spans="1:16" s="4" customFormat="1" ht="30" x14ac:dyDescent="0.25">
      <c r="A241" s="42">
        <v>1</v>
      </c>
      <c r="B241" s="30" t="s">
        <v>221</v>
      </c>
      <c r="C241" s="99">
        <v>19</v>
      </c>
      <c r="D241" s="36">
        <v>1</v>
      </c>
      <c r="E241" s="37">
        <v>7293</v>
      </c>
      <c r="F241" s="38"/>
      <c r="G241" s="38"/>
      <c r="H241" s="38"/>
      <c r="I241" s="38"/>
      <c r="J241" s="38"/>
      <c r="K241" s="38">
        <f>MROUND(E241*0.25,1)</f>
        <v>1823</v>
      </c>
      <c r="L241" s="38">
        <f>MROUND(E241*0.15,1)</f>
        <v>1094</v>
      </c>
      <c r="M241" s="38">
        <f>8210-7293</f>
        <v>917</v>
      </c>
      <c r="N241" s="38">
        <f>MROUND(F241+G241+H241+I241+J241+K241+L241+M241,1)</f>
        <v>3834</v>
      </c>
      <c r="O241" s="38">
        <f t="shared" ref="O241:O249" si="76">MROUND(D241*(E241+N241),1)</f>
        <v>11127</v>
      </c>
      <c r="P241" s="38">
        <f t="shared" ref="P241:P249" si="77">MROUND(O241*12,1)</f>
        <v>133524</v>
      </c>
    </row>
    <row r="242" spans="1:16" s="4" customFormat="1" ht="15" customHeight="1" x14ac:dyDescent="0.25">
      <c r="A242" s="42">
        <v>2</v>
      </c>
      <c r="B242" s="30" t="s">
        <v>156</v>
      </c>
      <c r="C242" s="96">
        <v>20</v>
      </c>
      <c r="D242" s="36">
        <v>2</v>
      </c>
      <c r="E242" s="37">
        <v>7761</v>
      </c>
      <c r="F242" s="38"/>
      <c r="G242" s="38"/>
      <c r="H242" s="38"/>
      <c r="I242" s="38"/>
      <c r="J242" s="38"/>
      <c r="K242" s="38">
        <f>MROUND(E242*0.33,1)</f>
        <v>2561</v>
      </c>
      <c r="L242" s="38">
        <f>MROUND(E242*0.25,1)</f>
        <v>1940</v>
      </c>
      <c r="M242" s="38"/>
      <c r="N242" s="38">
        <f>MROUND(F242+G242+H242+I242+J242+K242+L242+M242,1)</f>
        <v>4501</v>
      </c>
      <c r="O242" s="38">
        <f t="shared" si="76"/>
        <v>24524</v>
      </c>
      <c r="P242" s="38">
        <f t="shared" si="77"/>
        <v>294288</v>
      </c>
    </row>
    <row r="243" spans="1:16" s="4" customFormat="1" ht="15" customHeight="1" x14ac:dyDescent="0.25">
      <c r="A243" s="42">
        <v>3</v>
      </c>
      <c r="B243" s="30" t="s">
        <v>222</v>
      </c>
      <c r="C243" s="99">
        <v>19</v>
      </c>
      <c r="D243" s="36">
        <v>1</v>
      </c>
      <c r="E243" s="37">
        <v>7293</v>
      </c>
      <c r="F243" s="38"/>
      <c r="G243" s="38"/>
      <c r="H243" s="38"/>
      <c r="I243" s="38"/>
      <c r="J243" s="38"/>
      <c r="K243" s="38">
        <f>MROUND(E243*0.25,1)</f>
        <v>1823</v>
      </c>
      <c r="L243" s="38">
        <f>MROUND(E243*0.25,1)</f>
        <v>1823</v>
      </c>
      <c r="M243" s="38"/>
      <c r="N243" s="38">
        <f t="shared" ref="N243" si="78">MROUND(F243+G243+H243+I243+J243+K243+L243+M243,1)</f>
        <v>3646</v>
      </c>
      <c r="O243" s="38">
        <f t="shared" si="76"/>
        <v>10939</v>
      </c>
      <c r="P243" s="38">
        <f t="shared" si="77"/>
        <v>131268</v>
      </c>
    </row>
    <row r="244" spans="1:16" s="4" customFormat="1" ht="15" customHeight="1" x14ac:dyDescent="0.25">
      <c r="A244" s="42">
        <v>4</v>
      </c>
      <c r="B244" s="30" t="s">
        <v>136</v>
      </c>
      <c r="C244" s="96">
        <v>19</v>
      </c>
      <c r="D244" s="36">
        <v>4.25</v>
      </c>
      <c r="E244" s="37">
        <v>7293</v>
      </c>
      <c r="F244" s="38"/>
      <c r="G244" s="38"/>
      <c r="H244" s="38"/>
      <c r="I244" s="38"/>
      <c r="J244" s="38"/>
      <c r="K244" s="38">
        <f>MROUND(E244*0.25,1)</f>
        <v>1823</v>
      </c>
      <c r="L244" s="38">
        <f>MROUND(E244*0.15,1)</f>
        <v>1094</v>
      </c>
      <c r="M244" s="38"/>
      <c r="N244" s="38">
        <f>MROUND(F244+G244+H244+I244+J244+K244+L244+M244,1)</f>
        <v>2917</v>
      </c>
      <c r="O244" s="38">
        <f t="shared" si="76"/>
        <v>43393</v>
      </c>
      <c r="P244" s="38">
        <f t="shared" si="77"/>
        <v>520716</v>
      </c>
    </row>
    <row r="245" spans="1:16" s="4" customFormat="1" ht="15" customHeight="1" x14ac:dyDescent="0.25">
      <c r="A245" s="42">
        <v>5</v>
      </c>
      <c r="B245" s="30" t="s">
        <v>137</v>
      </c>
      <c r="C245" s="96">
        <v>19</v>
      </c>
      <c r="D245" s="36">
        <v>1.5</v>
      </c>
      <c r="E245" s="37">
        <v>7293</v>
      </c>
      <c r="F245" s="38"/>
      <c r="G245" s="38"/>
      <c r="H245" s="38"/>
      <c r="I245" s="38"/>
      <c r="J245" s="38"/>
      <c r="K245" s="38"/>
      <c r="L245" s="38">
        <f>MROUND(E245*0.15,1)</f>
        <v>1094</v>
      </c>
      <c r="M245" s="38"/>
      <c r="N245" s="38">
        <f>MROUND(F245+G245+H245+I245+J245+K245+L245+M245,1)</f>
        <v>1094</v>
      </c>
      <c r="O245" s="38">
        <f t="shared" si="76"/>
        <v>12581</v>
      </c>
      <c r="P245" s="38">
        <f t="shared" si="77"/>
        <v>150972</v>
      </c>
    </row>
    <row r="246" spans="1:16" s="4" customFormat="1" ht="15" customHeight="1" x14ac:dyDescent="0.25">
      <c r="A246" s="42">
        <v>6</v>
      </c>
      <c r="B246" s="30" t="s">
        <v>138</v>
      </c>
      <c r="C246" s="96">
        <v>17</v>
      </c>
      <c r="D246" s="36">
        <v>1.5</v>
      </c>
      <c r="E246" s="37">
        <v>6397</v>
      </c>
      <c r="F246" s="38"/>
      <c r="G246" s="38"/>
      <c r="H246" s="38"/>
      <c r="I246" s="38"/>
      <c r="J246" s="38"/>
      <c r="K246" s="38"/>
      <c r="L246" s="38"/>
      <c r="M246" s="38"/>
      <c r="N246" s="38"/>
      <c r="O246" s="38">
        <f t="shared" si="76"/>
        <v>9596</v>
      </c>
      <c r="P246" s="38">
        <f t="shared" si="77"/>
        <v>115152</v>
      </c>
    </row>
    <row r="247" spans="1:16" s="4" customFormat="1" ht="15" customHeight="1" x14ac:dyDescent="0.25">
      <c r="A247" s="42">
        <v>7</v>
      </c>
      <c r="B247" s="30" t="s">
        <v>139</v>
      </c>
      <c r="C247" s="98">
        <v>16</v>
      </c>
      <c r="D247" s="36">
        <v>0.5</v>
      </c>
      <c r="E247" s="37">
        <v>5950</v>
      </c>
      <c r="F247" s="38"/>
      <c r="G247" s="38"/>
      <c r="H247" s="38"/>
      <c r="I247" s="38"/>
      <c r="J247" s="38"/>
      <c r="K247" s="38"/>
      <c r="L247" s="38"/>
      <c r="M247" s="38"/>
      <c r="N247" s="38"/>
      <c r="O247" s="38">
        <f t="shared" si="76"/>
        <v>2975</v>
      </c>
      <c r="P247" s="38">
        <f t="shared" si="77"/>
        <v>35700</v>
      </c>
    </row>
    <row r="248" spans="1:16" s="4" customFormat="1" ht="15" customHeight="1" x14ac:dyDescent="0.25">
      <c r="A248" s="42">
        <v>8</v>
      </c>
      <c r="B248" s="30" t="s">
        <v>140</v>
      </c>
      <c r="C248" s="96">
        <v>13</v>
      </c>
      <c r="D248" s="36">
        <v>1</v>
      </c>
      <c r="E248" s="37">
        <v>4361</v>
      </c>
      <c r="F248" s="38"/>
      <c r="G248" s="38">
        <f>MROUND(E248*0.2,1)</f>
        <v>872</v>
      </c>
      <c r="H248" s="38"/>
      <c r="I248" s="38"/>
      <c r="J248" s="38"/>
      <c r="K248" s="38"/>
      <c r="L248" s="38"/>
      <c r="M248" s="38"/>
      <c r="N248" s="38">
        <f>MROUND(F248+G248+H248+I248+J248+K248+L248+M248,1)</f>
        <v>872</v>
      </c>
      <c r="O248" s="38">
        <f t="shared" si="76"/>
        <v>5233</v>
      </c>
      <c r="P248" s="38">
        <f t="shared" si="77"/>
        <v>62796</v>
      </c>
    </row>
    <row r="249" spans="1:16" s="4" customFormat="1" ht="15" customHeight="1" x14ac:dyDescent="0.25">
      <c r="A249" s="42">
        <v>9</v>
      </c>
      <c r="B249" s="30" t="s">
        <v>21</v>
      </c>
      <c r="C249" s="96">
        <v>10</v>
      </c>
      <c r="D249" s="36">
        <v>2</v>
      </c>
      <c r="E249" s="37">
        <v>3496</v>
      </c>
      <c r="F249" s="38"/>
      <c r="G249" s="38"/>
      <c r="H249" s="38"/>
      <c r="I249" s="38"/>
      <c r="J249" s="38"/>
      <c r="K249" s="38"/>
      <c r="L249" s="38"/>
      <c r="M249" s="38"/>
      <c r="N249" s="38"/>
      <c r="O249" s="38">
        <f t="shared" si="76"/>
        <v>6992</v>
      </c>
      <c r="P249" s="38">
        <f t="shared" si="77"/>
        <v>83904</v>
      </c>
    </row>
    <row r="250" spans="1:16" s="4" customFormat="1" ht="15" x14ac:dyDescent="0.25">
      <c r="A250" s="172" t="s">
        <v>17</v>
      </c>
      <c r="B250" s="173"/>
      <c r="C250" s="96"/>
      <c r="D250" s="39">
        <f>SUM(D241:D249)</f>
        <v>14.75</v>
      </c>
      <c r="E250" s="39"/>
      <c r="F250" s="40"/>
      <c r="G250" s="40"/>
      <c r="H250" s="40"/>
      <c r="I250" s="40"/>
      <c r="J250" s="40"/>
      <c r="K250" s="40"/>
      <c r="L250" s="59"/>
      <c r="M250" s="59"/>
      <c r="N250" s="59"/>
      <c r="O250" s="59">
        <f t="shared" ref="O250:P250" si="79">SUM(O241:O249)</f>
        <v>127360</v>
      </c>
      <c r="P250" s="59">
        <f t="shared" si="79"/>
        <v>1528320</v>
      </c>
    </row>
    <row r="251" spans="1:16" s="4" customFormat="1" ht="14.25" x14ac:dyDescent="0.2">
      <c r="A251" s="171" t="s">
        <v>269</v>
      </c>
      <c r="B251" s="171"/>
      <c r="C251" s="171"/>
      <c r="D251" s="171"/>
      <c r="E251" s="171"/>
      <c r="F251" s="171"/>
      <c r="G251" s="171"/>
      <c r="H251" s="171"/>
      <c r="I251" s="171"/>
      <c r="J251" s="171"/>
      <c r="K251" s="171"/>
      <c r="L251" s="171"/>
      <c r="M251" s="171"/>
      <c r="N251" s="171"/>
      <c r="O251" s="171"/>
      <c r="P251" s="171"/>
    </row>
    <row r="252" spans="1:16" s="4" customFormat="1" ht="30" x14ac:dyDescent="0.25">
      <c r="A252" s="42">
        <v>1</v>
      </c>
      <c r="B252" s="30" t="s">
        <v>271</v>
      </c>
      <c r="C252" s="96">
        <v>21</v>
      </c>
      <c r="D252" s="36">
        <v>1</v>
      </c>
      <c r="E252" s="37">
        <v>8210</v>
      </c>
      <c r="F252" s="38"/>
      <c r="G252" s="38"/>
      <c r="H252" s="38"/>
      <c r="I252" s="38"/>
      <c r="J252" s="38"/>
      <c r="K252" s="38">
        <f>MROUND(E252*0.33,1)</f>
        <v>2709</v>
      </c>
      <c r="L252" s="38">
        <f>MROUND(E252*0.25,1)</f>
        <v>2053</v>
      </c>
      <c r="M252" s="38"/>
      <c r="N252" s="38">
        <f>MROUND(F252+G252+H252+I252+J252+K252+L252+M252,1)</f>
        <v>4762</v>
      </c>
      <c r="O252" s="38">
        <f t="shared" ref="O252:O257" si="80">MROUND(D252*(E252+N252),1)</f>
        <v>12972</v>
      </c>
      <c r="P252" s="38">
        <f t="shared" ref="P252:P257" si="81">MROUND(O252*12,1)</f>
        <v>155664</v>
      </c>
    </row>
    <row r="253" spans="1:16" s="4" customFormat="1" ht="30" x14ac:dyDescent="0.25">
      <c r="A253" s="145">
        <v>2</v>
      </c>
      <c r="B253" s="30" t="s">
        <v>411</v>
      </c>
      <c r="C253" s="97"/>
      <c r="D253" s="36">
        <v>1</v>
      </c>
      <c r="E253" s="37">
        <v>7799</v>
      </c>
      <c r="F253" s="38"/>
      <c r="G253" s="38"/>
      <c r="H253" s="38"/>
      <c r="I253" s="38"/>
      <c r="J253" s="38"/>
      <c r="K253" s="38">
        <f>MROUND(E253*0.25,1)</f>
        <v>1950</v>
      </c>
      <c r="L253" s="38">
        <f>MROUND(E253*0.15,1)</f>
        <v>1170</v>
      </c>
      <c r="M253" s="38"/>
      <c r="N253" s="38">
        <f>MROUND(F253+G253+H253+I253+J253+K253+L253+M253,1)</f>
        <v>3120</v>
      </c>
      <c r="O253" s="38">
        <f t="shared" si="80"/>
        <v>10919</v>
      </c>
      <c r="P253" s="38">
        <f t="shared" si="81"/>
        <v>131028</v>
      </c>
    </row>
    <row r="254" spans="1:16" s="4" customFormat="1" ht="15" customHeight="1" x14ac:dyDescent="0.25">
      <c r="A254" s="145">
        <v>3</v>
      </c>
      <c r="B254" s="127" t="s">
        <v>413</v>
      </c>
      <c r="C254" s="97"/>
      <c r="D254" s="36">
        <v>1</v>
      </c>
      <c r="E254" s="37">
        <v>7388</v>
      </c>
      <c r="F254" s="38"/>
      <c r="G254" s="38"/>
      <c r="H254" s="38"/>
      <c r="I254" s="38"/>
      <c r="J254" s="38"/>
      <c r="K254" s="38"/>
      <c r="L254" s="38"/>
      <c r="M254" s="38"/>
      <c r="N254" s="38"/>
      <c r="O254" s="38">
        <f t="shared" si="80"/>
        <v>7388</v>
      </c>
      <c r="P254" s="38">
        <f t="shared" si="81"/>
        <v>88656</v>
      </c>
    </row>
    <row r="255" spans="1:16" s="4" customFormat="1" ht="15" customHeight="1" x14ac:dyDescent="0.25">
      <c r="A255" s="42">
        <v>4</v>
      </c>
      <c r="B255" s="30" t="s">
        <v>14</v>
      </c>
      <c r="C255" s="96">
        <v>12</v>
      </c>
      <c r="D255" s="36">
        <v>1</v>
      </c>
      <c r="E255" s="37">
        <v>4073</v>
      </c>
      <c r="F255" s="38"/>
      <c r="G255" s="38">
        <f>MROUND(E255*0.2,1)</f>
        <v>815</v>
      </c>
      <c r="H255" s="38"/>
      <c r="I255" s="38"/>
      <c r="J255" s="38"/>
      <c r="K255" s="38"/>
      <c r="L255" s="38"/>
      <c r="M255" s="38"/>
      <c r="N255" s="38">
        <f>MROUND(F255+G255+H255+I255+J255+K255+L255+M255,1)</f>
        <v>815</v>
      </c>
      <c r="O255" s="38">
        <f t="shared" si="80"/>
        <v>4888</v>
      </c>
      <c r="P255" s="38">
        <f t="shared" si="81"/>
        <v>58656</v>
      </c>
    </row>
    <row r="256" spans="1:16" s="4" customFormat="1" ht="15" customHeight="1" x14ac:dyDescent="0.25">
      <c r="A256" s="42">
        <v>5</v>
      </c>
      <c r="B256" s="30" t="s">
        <v>15</v>
      </c>
      <c r="C256" s="96">
        <v>10</v>
      </c>
      <c r="D256" s="36">
        <v>3</v>
      </c>
      <c r="E256" s="37">
        <v>3496</v>
      </c>
      <c r="F256" s="38"/>
      <c r="G256" s="38"/>
      <c r="H256" s="38"/>
      <c r="I256" s="38"/>
      <c r="J256" s="38"/>
      <c r="K256" s="38"/>
      <c r="L256" s="38"/>
      <c r="M256" s="38"/>
      <c r="N256" s="38"/>
      <c r="O256" s="38">
        <f t="shared" si="80"/>
        <v>10488</v>
      </c>
      <c r="P256" s="38">
        <f t="shared" si="81"/>
        <v>125856</v>
      </c>
    </row>
    <row r="257" spans="1:16" s="4" customFormat="1" ht="15" customHeight="1" x14ac:dyDescent="0.25">
      <c r="A257" s="145">
        <v>6</v>
      </c>
      <c r="B257" s="30" t="s">
        <v>16</v>
      </c>
      <c r="C257" s="96">
        <v>9</v>
      </c>
      <c r="D257" s="36">
        <v>1</v>
      </c>
      <c r="E257" s="37">
        <v>3323</v>
      </c>
      <c r="F257" s="38"/>
      <c r="G257" s="38"/>
      <c r="H257" s="38"/>
      <c r="I257" s="38"/>
      <c r="J257" s="38"/>
      <c r="K257" s="38"/>
      <c r="L257" s="38"/>
      <c r="M257" s="38"/>
      <c r="N257" s="38"/>
      <c r="O257" s="38">
        <f t="shared" si="80"/>
        <v>3323</v>
      </c>
      <c r="P257" s="38">
        <f t="shared" si="81"/>
        <v>39876</v>
      </c>
    </row>
    <row r="258" spans="1:16" s="4" customFormat="1" ht="15" x14ac:dyDescent="0.25">
      <c r="A258" s="172" t="s">
        <v>17</v>
      </c>
      <c r="B258" s="173"/>
      <c r="C258" s="96"/>
      <c r="D258" s="39">
        <f>SUM(D252:D257)</f>
        <v>8</v>
      </c>
      <c r="E258" s="39"/>
      <c r="F258" s="40"/>
      <c r="G258" s="40"/>
      <c r="H258" s="40"/>
      <c r="I258" s="40"/>
      <c r="J258" s="40"/>
      <c r="K258" s="40"/>
      <c r="L258" s="59"/>
      <c r="M258" s="59"/>
      <c r="N258" s="59"/>
      <c r="O258" s="59">
        <f t="shared" ref="O258:P258" si="82">SUM(O252:O257)</f>
        <v>49978</v>
      </c>
      <c r="P258" s="59">
        <f t="shared" si="82"/>
        <v>599736</v>
      </c>
    </row>
    <row r="259" spans="1:16" s="4" customFormat="1" ht="15" x14ac:dyDescent="0.2">
      <c r="A259" s="197" t="s">
        <v>266</v>
      </c>
      <c r="B259" s="197"/>
      <c r="C259" s="197"/>
      <c r="D259" s="197"/>
      <c r="E259" s="197"/>
      <c r="F259" s="197"/>
      <c r="G259" s="197"/>
      <c r="H259" s="197"/>
      <c r="I259" s="197"/>
      <c r="J259" s="197"/>
      <c r="K259" s="197"/>
      <c r="L259" s="197"/>
      <c r="M259" s="197"/>
      <c r="N259" s="197"/>
      <c r="O259" s="197"/>
      <c r="P259" s="197"/>
    </row>
    <row r="260" spans="1:16" s="4" customFormat="1" ht="15" customHeight="1" x14ac:dyDescent="0.25">
      <c r="A260" s="42">
        <v>1</v>
      </c>
      <c r="B260" s="30" t="s">
        <v>134</v>
      </c>
      <c r="C260" s="96">
        <v>21</v>
      </c>
      <c r="D260" s="36">
        <v>1</v>
      </c>
      <c r="E260" s="37">
        <v>8210</v>
      </c>
      <c r="F260" s="38"/>
      <c r="G260" s="38"/>
      <c r="H260" s="38"/>
      <c r="I260" s="38"/>
      <c r="J260" s="38"/>
      <c r="K260" s="38">
        <f>MROUND(E260*0.33,1)</f>
        <v>2709</v>
      </c>
      <c r="L260" s="38">
        <f>MROUND(E260*0.25,1)</f>
        <v>2053</v>
      </c>
      <c r="M260" s="38"/>
      <c r="N260" s="38">
        <f t="shared" ref="N260:N266" si="83">MROUND(F260+G260+H260+I260+J260+K260+L260+M260,1)</f>
        <v>4762</v>
      </c>
      <c r="O260" s="38">
        <f t="shared" ref="O260:O269" si="84">MROUND(D260*(E260+N260),1)</f>
        <v>12972</v>
      </c>
      <c r="P260" s="38">
        <f t="shared" ref="P260:P269" si="85">MROUND(O260*12,1)</f>
        <v>155664</v>
      </c>
    </row>
    <row r="261" spans="1:16" s="4" customFormat="1" ht="15" customHeight="1" x14ac:dyDescent="0.25">
      <c r="A261" s="42">
        <v>2</v>
      </c>
      <c r="B261" s="30" t="s">
        <v>144</v>
      </c>
      <c r="C261" s="96">
        <v>20</v>
      </c>
      <c r="D261" s="36">
        <v>1</v>
      </c>
      <c r="E261" s="37">
        <v>7761</v>
      </c>
      <c r="F261" s="38">
        <f>MROUND(E261*0.2,1)</f>
        <v>1552</v>
      </c>
      <c r="G261" s="38"/>
      <c r="H261" s="38"/>
      <c r="I261" s="38"/>
      <c r="J261" s="38"/>
      <c r="K261" s="38">
        <f>MROUND(E261*0.33,1)</f>
        <v>2561</v>
      </c>
      <c r="L261" s="38">
        <f>MROUND(E261*0.25,1)</f>
        <v>1940</v>
      </c>
      <c r="M261" s="38"/>
      <c r="N261" s="38">
        <f t="shared" si="83"/>
        <v>6053</v>
      </c>
      <c r="O261" s="38">
        <f t="shared" si="84"/>
        <v>13814</v>
      </c>
      <c r="P261" s="38">
        <f t="shared" si="85"/>
        <v>165768</v>
      </c>
    </row>
    <row r="262" spans="1:16" s="4" customFormat="1" ht="15" customHeight="1" x14ac:dyDescent="0.25">
      <c r="A262" s="42">
        <v>3</v>
      </c>
      <c r="B262" s="30" t="s">
        <v>144</v>
      </c>
      <c r="C262" s="96">
        <v>20</v>
      </c>
      <c r="D262" s="36">
        <v>1.5</v>
      </c>
      <c r="E262" s="37">
        <v>7761</v>
      </c>
      <c r="F262" s="38"/>
      <c r="G262" s="38"/>
      <c r="H262" s="38"/>
      <c r="I262" s="38"/>
      <c r="J262" s="38"/>
      <c r="K262" s="38">
        <f>MROUND(E262*0.33,1)</f>
        <v>2561</v>
      </c>
      <c r="L262" s="38">
        <f>MROUND(E262*0.25,1)</f>
        <v>1940</v>
      </c>
      <c r="M262" s="38"/>
      <c r="N262" s="38">
        <f t="shared" si="83"/>
        <v>4501</v>
      </c>
      <c r="O262" s="38">
        <f t="shared" si="84"/>
        <v>18393</v>
      </c>
      <c r="P262" s="38">
        <f t="shared" si="85"/>
        <v>220716</v>
      </c>
    </row>
    <row r="263" spans="1:16" s="4" customFormat="1" ht="15" customHeight="1" x14ac:dyDescent="0.25">
      <c r="A263" s="42">
        <v>4</v>
      </c>
      <c r="B263" s="30" t="s">
        <v>422</v>
      </c>
      <c r="C263" s="99">
        <v>19</v>
      </c>
      <c r="D263" s="36">
        <v>0.25</v>
      </c>
      <c r="E263" s="37">
        <v>7293</v>
      </c>
      <c r="F263" s="38"/>
      <c r="G263" s="38"/>
      <c r="H263" s="38"/>
      <c r="I263" s="38"/>
      <c r="J263" s="38"/>
      <c r="K263" s="38">
        <f>MROUND(E263*0.25,1)</f>
        <v>1823</v>
      </c>
      <c r="L263" s="38">
        <f>MROUND(E263*0.25,1)</f>
        <v>1823</v>
      </c>
      <c r="M263" s="38"/>
      <c r="N263" s="38">
        <f t="shared" si="83"/>
        <v>3646</v>
      </c>
      <c r="O263" s="38">
        <f t="shared" si="84"/>
        <v>2735</v>
      </c>
      <c r="P263" s="38">
        <f t="shared" si="85"/>
        <v>32820</v>
      </c>
    </row>
    <row r="264" spans="1:16" s="4" customFormat="1" ht="15" customHeight="1" x14ac:dyDescent="0.25">
      <c r="A264" s="42">
        <v>5</v>
      </c>
      <c r="B264" s="30" t="s">
        <v>136</v>
      </c>
      <c r="C264" s="96">
        <v>19</v>
      </c>
      <c r="D264" s="36">
        <v>6.25</v>
      </c>
      <c r="E264" s="37">
        <v>7293</v>
      </c>
      <c r="F264" s="38"/>
      <c r="G264" s="38"/>
      <c r="H264" s="38"/>
      <c r="I264" s="38"/>
      <c r="J264" s="38"/>
      <c r="K264" s="38">
        <f>MROUND(E264*0.25,1)</f>
        <v>1823</v>
      </c>
      <c r="L264" s="38">
        <f>MROUND(E264*0.15,1)</f>
        <v>1094</v>
      </c>
      <c r="M264" s="38"/>
      <c r="N264" s="38">
        <f t="shared" si="83"/>
        <v>2917</v>
      </c>
      <c r="O264" s="38">
        <f t="shared" si="84"/>
        <v>63813</v>
      </c>
      <c r="P264" s="38">
        <f t="shared" si="85"/>
        <v>765756</v>
      </c>
    </row>
    <row r="265" spans="1:16" s="4" customFormat="1" ht="15" customHeight="1" x14ac:dyDescent="0.25">
      <c r="A265" s="42">
        <v>6</v>
      </c>
      <c r="B265" s="30" t="s">
        <v>137</v>
      </c>
      <c r="C265" s="96">
        <v>19</v>
      </c>
      <c r="D265" s="36">
        <v>1</v>
      </c>
      <c r="E265" s="37">
        <v>7293</v>
      </c>
      <c r="F265" s="38"/>
      <c r="G265" s="38"/>
      <c r="H265" s="38"/>
      <c r="I265" s="38"/>
      <c r="J265" s="38"/>
      <c r="K265" s="38"/>
      <c r="L265" s="38">
        <f>MROUND(E265*0.15,1)</f>
        <v>1094</v>
      </c>
      <c r="M265" s="38"/>
      <c r="N265" s="38">
        <f>MROUND(F265+G265+H265+I265+J265+K265+L265+M265,1)</f>
        <v>1094</v>
      </c>
      <c r="O265" s="38">
        <f t="shared" si="84"/>
        <v>8387</v>
      </c>
      <c r="P265" s="38">
        <f t="shared" si="85"/>
        <v>100644</v>
      </c>
    </row>
    <row r="266" spans="1:16" s="4" customFormat="1" ht="15" customHeight="1" x14ac:dyDescent="0.25">
      <c r="A266" s="42">
        <v>7</v>
      </c>
      <c r="B266" s="30" t="s">
        <v>137</v>
      </c>
      <c r="C266" s="99">
        <v>17</v>
      </c>
      <c r="D266" s="36">
        <v>0.25</v>
      </c>
      <c r="E266" s="37">
        <v>6397</v>
      </c>
      <c r="F266" s="38"/>
      <c r="G266" s="38"/>
      <c r="H266" s="38"/>
      <c r="I266" s="38"/>
      <c r="J266" s="38"/>
      <c r="K266" s="38"/>
      <c r="L266" s="38">
        <f>MROUND(E266*0.15,1)</f>
        <v>960</v>
      </c>
      <c r="M266" s="38"/>
      <c r="N266" s="38">
        <f t="shared" si="83"/>
        <v>960</v>
      </c>
      <c r="O266" s="38">
        <f t="shared" si="84"/>
        <v>1839</v>
      </c>
      <c r="P266" s="38">
        <f t="shared" si="85"/>
        <v>22068</v>
      </c>
    </row>
    <row r="267" spans="1:16" s="4" customFormat="1" ht="15" customHeight="1" x14ac:dyDescent="0.25">
      <c r="A267" s="42">
        <v>8</v>
      </c>
      <c r="B267" s="30" t="s">
        <v>138</v>
      </c>
      <c r="C267" s="96">
        <v>17</v>
      </c>
      <c r="D267" s="36">
        <v>1.25</v>
      </c>
      <c r="E267" s="37">
        <v>6397</v>
      </c>
      <c r="F267" s="38"/>
      <c r="G267" s="38"/>
      <c r="H267" s="38"/>
      <c r="I267" s="38"/>
      <c r="J267" s="38"/>
      <c r="K267" s="38"/>
      <c r="L267" s="38"/>
      <c r="M267" s="38"/>
      <c r="N267" s="38"/>
      <c r="O267" s="38">
        <f t="shared" si="84"/>
        <v>7996</v>
      </c>
      <c r="P267" s="38">
        <f t="shared" si="85"/>
        <v>95952</v>
      </c>
    </row>
    <row r="268" spans="1:16" s="4" customFormat="1" ht="15" customHeight="1" x14ac:dyDescent="0.25">
      <c r="A268" s="42">
        <v>9</v>
      </c>
      <c r="B268" s="30" t="s">
        <v>140</v>
      </c>
      <c r="C268" s="96">
        <v>13</v>
      </c>
      <c r="D268" s="36">
        <v>1</v>
      </c>
      <c r="E268" s="37">
        <v>4361</v>
      </c>
      <c r="F268" s="38"/>
      <c r="G268" s="38">
        <f>MROUND(E268*0.2,1)</f>
        <v>872</v>
      </c>
      <c r="H268" s="38"/>
      <c r="I268" s="38"/>
      <c r="J268" s="38"/>
      <c r="K268" s="38"/>
      <c r="L268" s="38"/>
      <c r="M268" s="38"/>
      <c r="N268" s="38">
        <f>MROUND(F268+G268+H268+I268+J268+K268+L268+M268,1)</f>
        <v>872</v>
      </c>
      <c r="O268" s="38">
        <f t="shared" si="84"/>
        <v>5233</v>
      </c>
      <c r="P268" s="38">
        <f t="shared" si="85"/>
        <v>62796</v>
      </c>
    </row>
    <row r="269" spans="1:16" s="4" customFormat="1" ht="15" customHeight="1" x14ac:dyDescent="0.25">
      <c r="A269" s="42">
        <v>10</v>
      </c>
      <c r="B269" s="30" t="s">
        <v>15</v>
      </c>
      <c r="C269" s="96">
        <v>10</v>
      </c>
      <c r="D269" s="36">
        <v>2</v>
      </c>
      <c r="E269" s="37">
        <v>3496</v>
      </c>
      <c r="F269" s="38"/>
      <c r="G269" s="38"/>
      <c r="H269" s="38"/>
      <c r="I269" s="38"/>
      <c r="J269" s="38"/>
      <c r="K269" s="38"/>
      <c r="L269" s="38"/>
      <c r="M269" s="38"/>
      <c r="N269" s="38"/>
      <c r="O269" s="38">
        <f t="shared" si="84"/>
        <v>6992</v>
      </c>
      <c r="P269" s="38">
        <f t="shared" si="85"/>
        <v>83904</v>
      </c>
    </row>
    <row r="270" spans="1:16" s="4" customFormat="1" ht="15" x14ac:dyDescent="0.25">
      <c r="A270" s="172" t="s">
        <v>17</v>
      </c>
      <c r="B270" s="173"/>
      <c r="C270" s="96"/>
      <c r="D270" s="39">
        <f>SUM(D260:D269)</f>
        <v>15.5</v>
      </c>
      <c r="E270" s="39"/>
      <c r="F270" s="40"/>
      <c r="G270" s="40"/>
      <c r="H270" s="40"/>
      <c r="I270" s="40"/>
      <c r="J270" s="40"/>
      <c r="K270" s="40"/>
      <c r="L270" s="59"/>
      <c r="M270" s="59"/>
      <c r="N270" s="59"/>
      <c r="O270" s="59">
        <f t="shared" ref="O270:P270" si="86">SUM(O260:O269)</f>
        <v>142174</v>
      </c>
      <c r="P270" s="59">
        <f t="shared" si="86"/>
        <v>1706088</v>
      </c>
    </row>
    <row r="271" spans="1:16" s="4" customFormat="1" ht="15" x14ac:dyDescent="0.2">
      <c r="A271" s="197" t="s">
        <v>257</v>
      </c>
      <c r="B271" s="197"/>
      <c r="C271" s="197"/>
      <c r="D271" s="197"/>
      <c r="E271" s="197"/>
      <c r="F271" s="197"/>
      <c r="G271" s="197"/>
      <c r="H271" s="197"/>
      <c r="I271" s="197"/>
      <c r="J271" s="197"/>
      <c r="K271" s="197"/>
      <c r="L271" s="197"/>
      <c r="M271" s="197"/>
      <c r="N271" s="197"/>
      <c r="O271" s="197"/>
      <c r="P271" s="197"/>
    </row>
    <row r="272" spans="1:16" s="4" customFormat="1" ht="15" customHeight="1" x14ac:dyDescent="0.25">
      <c r="A272" s="42">
        <v>1</v>
      </c>
      <c r="B272" s="30" t="s">
        <v>134</v>
      </c>
      <c r="C272" s="96">
        <v>21</v>
      </c>
      <c r="D272" s="36">
        <v>1</v>
      </c>
      <c r="E272" s="37">
        <v>8210</v>
      </c>
      <c r="F272" s="38">
        <f>MROUND(E272*0.2,1)</f>
        <v>1642</v>
      </c>
      <c r="G272" s="38"/>
      <c r="H272" s="38"/>
      <c r="I272" s="38"/>
      <c r="J272" s="38"/>
      <c r="K272" s="38">
        <f>MROUND(E272*0.33,1)</f>
        <v>2709</v>
      </c>
      <c r="L272" s="38">
        <f>MROUND(E272*0.25,1)</f>
        <v>2053</v>
      </c>
      <c r="M272" s="38"/>
      <c r="N272" s="38">
        <f>MROUND(F272+G272+H272+I272+J272+K272+L272+M272,1)</f>
        <v>6404</v>
      </c>
      <c r="O272" s="38">
        <f t="shared" ref="O272:O281" si="87">MROUND(D272*(E272+N272),1)</f>
        <v>14614</v>
      </c>
      <c r="P272" s="38">
        <f t="shared" ref="P272:P281" si="88">MROUND(O272*12,1)</f>
        <v>175368</v>
      </c>
    </row>
    <row r="273" spans="1:16" s="4" customFormat="1" ht="15" customHeight="1" x14ac:dyDescent="0.25">
      <c r="A273" s="42">
        <v>2</v>
      </c>
      <c r="B273" s="30" t="s">
        <v>144</v>
      </c>
      <c r="C273" s="96">
        <v>20</v>
      </c>
      <c r="D273" s="36">
        <v>1.5</v>
      </c>
      <c r="E273" s="37">
        <v>7761</v>
      </c>
      <c r="F273" s="38"/>
      <c r="G273" s="38"/>
      <c r="H273" s="38"/>
      <c r="I273" s="38"/>
      <c r="J273" s="38"/>
      <c r="K273" s="38">
        <f>MROUND(E273*0.33,1)</f>
        <v>2561</v>
      </c>
      <c r="L273" s="38">
        <f>MROUND(E273*0.25,1)</f>
        <v>1940</v>
      </c>
      <c r="M273" s="38"/>
      <c r="N273" s="38">
        <f>MROUND(F273+G273+H273+I273+J273+K273+L273+M273,1)</f>
        <v>4501</v>
      </c>
      <c r="O273" s="38">
        <f t="shared" si="87"/>
        <v>18393</v>
      </c>
      <c r="P273" s="38">
        <f t="shared" si="88"/>
        <v>220716</v>
      </c>
    </row>
    <row r="274" spans="1:16" s="4" customFormat="1" ht="15" customHeight="1" x14ac:dyDescent="0.25">
      <c r="A274" s="42">
        <v>3</v>
      </c>
      <c r="B274" s="30" t="s">
        <v>144</v>
      </c>
      <c r="C274" s="96">
        <v>20</v>
      </c>
      <c r="D274" s="36">
        <v>0.25</v>
      </c>
      <c r="E274" s="37">
        <v>7761</v>
      </c>
      <c r="F274" s="38">
        <f>MROUND(E274*0.2,1)</f>
        <v>1552</v>
      </c>
      <c r="G274" s="38"/>
      <c r="H274" s="38"/>
      <c r="I274" s="38"/>
      <c r="J274" s="38"/>
      <c r="K274" s="38">
        <f>MROUND(E274*0.33,1)</f>
        <v>2561</v>
      </c>
      <c r="L274" s="38">
        <f>MROUND(E274*0.25,1)</f>
        <v>1940</v>
      </c>
      <c r="M274" s="38"/>
      <c r="N274" s="38">
        <f>MROUND(F274+G274+H274+I274+J274+K274+L274+M274,1)</f>
        <v>6053</v>
      </c>
      <c r="O274" s="38">
        <f t="shared" si="87"/>
        <v>3454</v>
      </c>
      <c r="P274" s="38">
        <f t="shared" si="88"/>
        <v>41448</v>
      </c>
    </row>
    <row r="275" spans="1:16" s="4" customFormat="1" ht="15" customHeight="1" x14ac:dyDescent="0.25">
      <c r="A275" s="42">
        <v>4</v>
      </c>
      <c r="B275" s="30" t="s">
        <v>136</v>
      </c>
      <c r="C275" s="96">
        <v>19</v>
      </c>
      <c r="D275" s="36">
        <v>1</v>
      </c>
      <c r="E275" s="37">
        <v>7293</v>
      </c>
      <c r="F275" s="38">
        <f>MROUND(E275*0.2,1)</f>
        <v>1459</v>
      </c>
      <c r="G275" s="38"/>
      <c r="H275" s="38"/>
      <c r="I275" s="38"/>
      <c r="J275" s="38"/>
      <c r="K275" s="38">
        <f>MROUND(E275*0.25,1)</f>
        <v>1823</v>
      </c>
      <c r="L275" s="38">
        <f>MROUND(E275*0.15,1)</f>
        <v>1094</v>
      </c>
      <c r="M275" s="38"/>
      <c r="N275" s="38">
        <f>MROUND(F275+G275+H275+I275+J275+K275+L275+M275,1)</f>
        <v>4376</v>
      </c>
      <c r="O275" s="38">
        <f t="shared" si="87"/>
        <v>11669</v>
      </c>
      <c r="P275" s="38">
        <f t="shared" si="88"/>
        <v>140028</v>
      </c>
    </row>
    <row r="276" spans="1:16" s="4" customFormat="1" ht="15" customHeight="1" x14ac:dyDescent="0.25">
      <c r="A276" s="42">
        <v>5</v>
      </c>
      <c r="B276" s="30" t="s">
        <v>136</v>
      </c>
      <c r="C276" s="96">
        <v>19</v>
      </c>
      <c r="D276" s="36">
        <v>2</v>
      </c>
      <c r="E276" s="37">
        <v>7293</v>
      </c>
      <c r="F276" s="38"/>
      <c r="G276" s="38"/>
      <c r="H276" s="38"/>
      <c r="I276" s="38"/>
      <c r="J276" s="38"/>
      <c r="K276" s="38">
        <f>MROUND(E276*0.25,1)</f>
        <v>1823</v>
      </c>
      <c r="L276" s="38">
        <f>MROUND(E276*0.15,1)</f>
        <v>1094</v>
      </c>
      <c r="M276" s="38"/>
      <c r="N276" s="38">
        <f>MROUND(F276+G276+H276+I276+J276+K276+L276+M276,1)</f>
        <v>2917</v>
      </c>
      <c r="O276" s="38">
        <f t="shared" si="87"/>
        <v>20420</v>
      </c>
      <c r="P276" s="38">
        <f t="shared" si="88"/>
        <v>245040</v>
      </c>
    </row>
    <row r="277" spans="1:16" s="4" customFormat="1" ht="15" customHeight="1" x14ac:dyDescent="0.25">
      <c r="A277" s="42">
        <v>6</v>
      </c>
      <c r="B277" s="30" t="s">
        <v>137</v>
      </c>
      <c r="C277" s="99">
        <v>17</v>
      </c>
      <c r="D277" s="36">
        <v>0.25</v>
      </c>
      <c r="E277" s="37">
        <v>6397</v>
      </c>
      <c r="F277" s="38"/>
      <c r="G277" s="38"/>
      <c r="H277" s="38"/>
      <c r="I277" s="38"/>
      <c r="J277" s="38"/>
      <c r="K277" s="38"/>
      <c r="L277" s="38">
        <f>MROUND(E277*0.15,1)</f>
        <v>960</v>
      </c>
      <c r="M277" s="38"/>
      <c r="N277" s="38">
        <f t="shared" ref="N277" si="89">MROUND(F277+G277+H277+I277+J277+K277+L277+M277,1)</f>
        <v>960</v>
      </c>
      <c r="O277" s="38">
        <f t="shared" si="87"/>
        <v>1839</v>
      </c>
      <c r="P277" s="38">
        <f t="shared" si="88"/>
        <v>22068</v>
      </c>
    </row>
    <row r="278" spans="1:16" s="4" customFormat="1" ht="15" customHeight="1" x14ac:dyDescent="0.25">
      <c r="A278" s="42">
        <v>7</v>
      </c>
      <c r="B278" s="30" t="s">
        <v>138</v>
      </c>
      <c r="C278" s="96">
        <v>17</v>
      </c>
      <c r="D278" s="36">
        <v>1.75</v>
      </c>
      <c r="E278" s="37">
        <v>6397</v>
      </c>
      <c r="F278" s="38"/>
      <c r="G278" s="38"/>
      <c r="H278" s="38"/>
      <c r="I278" s="38"/>
      <c r="J278" s="38"/>
      <c r="K278" s="38"/>
      <c r="L278" s="38"/>
      <c r="M278" s="38"/>
      <c r="N278" s="38"/>
      <c r="O278" s="38">
        <f t="shared" si="87"/>
        <v>11195</v>
      </c>
      <c r="P278" s="38">
        <f t="shared" si="88"/>
        <v>134340</v>
      </c>
    </row>
    <row r="279" spans="1:16" s="4" customFormat="1" ht="15" customHeight="1" x14ac:dyDescent="0.25">
      <c r="A279" s="42">
        <v>8</v>
      </c>
      <c r="B279" s="30" t="s">
        <v>140</v>
      </c>
      <c r="C279" s="96">
        <v>13</v>
      </c>
      <c r="D279" s="36">
        <v>1</v>
      </c>
      <c r="E279" s="37">
        <v>4361</v>
      </c>
      <c r="F279" s="38"/>
      <c r="G279" s="38">
        <f>MROUND(E279*0.2,1)</f>
        <v>872</v>
      </c>
      <c r="H279" s="38"/>
      <c r="I279" s="38"/>
      <c r="J279" s="38"/>
      <c r="K279" s="38"/>
      <c r="L279" s="38"/>
      <c r="M279" s="38"/>
      <c r="N279" s="38">
        <f>MROUND(F279+G279+H279+I279+J279+K279+L279+M279,1)</f>
        <v>872</v>
      </c>
      <c r="O279" s="38">
        <f t="shared" si="87"/>
        <v>5233</v>
      </c>
      <c r="P279" s="38">
        <f t="shared" si="88"/>
        <v>62796</v>
      </c>
    </row>
    <row r="280" spans="1:16" s="4" customFormat="1" ht="15" customHeight="1" x14ac:dyDescent="0.25">
      <c r="A280" s="42">
        <v>9</v>
      </c>
      <c r="B280" s="30" t="s">
        <v>15</v>
      </c>
      <c r="C280" s="96">
        <v>10</v>
      </c>
      <c r="D280" s="36">
        <v>1</v>
      </c>
      <c r="E280" s="37">
        <v>3496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>
        <f t="shared" si="87"/>
        <v>3496</v>
      </c>
      <c r="P280" s="38">
        <f t="shared" si="88"/>
        <v>41952</v>
      </c>
    </row>
    <row r="281" spans="1:16" s="4" customFormat="1" ht="15" customHeight="1" x14ac:dyDescent="0.25">
      <c r="A281" s="42">
        <v>10</v>
      </c>
      <c r="B281" s="30" t="s">
        <v>16</v>
      </c>
      <c r="C281" s="96">
        <v>9</v>
      </c>
      <c r="D281" s="36">
        <v>1</v>
      </c>
      <c r="E281" s="37">
        <v>3323</v>
      </c>
      <c r="F281" s="38"/>
      <c r="G281" s="38"/>
      <c r="H281" s="38"/>
      <c r="I281" s="38"/>
      <c r="J281" s="38"/>
      <c r="K281" s="38"/>
      <c r="L281" s="38"/>
      <c r="M281" s="38"/>
      <c r="N281" s="38"/>
      <c r="O281" s="38">
        <f t="shared" si="87"/>
        <v>3323</v>
      </c>
      <c r="P281" s="38">
        <f t="shared" si="88"/>
        <v>39876</v>
      </c>
    </row>
    <row r="282" spans="1:16" s="4" customFormat="1" ht="15" x14ac:dyDescent="0.25">
      <c r="A282" s="172" t="s">
        <v>17</v>
      </c>
      <c r="B282" s="173"/>
      <c r="C282" s="96"/>
      <c r="D282" s="39">
        <f>SUM(D272:D281)</f>
        <v>10.75</v>
      </c>
      <c r="E282" s="39"/>
      <c r="F282" s="40"/>
      <c r="G282" s="40"/>
      <c r="H282" s="40"/>
      <c r="I282" s="40"/>
      <c r="J282" s="40"/>
      <c r="K282" s="40"/>
      <c r="L282" s="59"/>
      <c r="M282" s="59"/>
      <c r="N282" s="59"/>
      <c r="O282" s="59">
        <f t="shared" ref="O282:P282" si="90">SUM(O272:O281)</f>
        <v>93636</v>
      </c>
      <c r="P282" s="59">
        <f t="shared" si="90"/>
        <v>1123632</v>
      </c>
    </row>
    <row r="283" spans="1:16" s="4" customFormat="1" ht="15" x14ac:dyDescent="0.2">
      <c r="A283" s="197" t="s">
        <v>124</v>
      </c>
      <c r="B283" s="197"/>
      <c r="C283" s="197"/>
      <c r="D283" s="197"/>
      <c r="E283" s="197"/>
      <c r="F283" s="197"/>
      <c r="G283" s="197"/>
      <c r="H283" s="197"/>
      <c r="I283" s="197"/>
      <c r="J283" s="197"/>
      <c r="K283" s="197"/>
      <c r="L283" s="197"/>
      <c r="M283" s="197"/>
      <c r="N283" s="197"/>
      <c r="O283" s="197"/>
      <c r="P283" s="197"/>
    </row>
    <row r="284" spans="1:16" s="4" customFormat="1" ht="15" customHeight="1" x14ac:dyDescent="0.25">
      <c r="A284" s="42">
        <v>1</v>
      </c>
      <c r="B284" s="30" t="s">
        <v>134</v>
      </c>
      <c r="C284" s="96">
        <v>21</v>
      </c>
      <c r="D284" s="36">
        <v>1</v>
      </c>
      <c r="E284" s="37">
        <v>8210</v>
      </c>
      <c r="F284" s="38"/>
      <c r="G284" s="38"/>
      <c r="H284" s="38"/>
      <c r="I284" s="38"/>
      <c r="J284" s="38"/>
      <c r="K284" s="38">
        <f>MROUND(E284*0.33,1)</f>
        <v>2709</v>
      </c>
      <c r="L284" s="38">
        <f>MROUND(E284*0.25,1)</f>
        <v>2053</v>
      </c>
      <c r="M284" s="38"/>
      <c r="N284" s="38">
        <f t="shared" ref="N284:N289" si="91">MROUND(F284+G284+H284+I284+J284+K284+L284+M284,1)</f>
        <v>4762</v>
      </c>
      <c r="O284" s="38">
        <f t="shared" ref="O284:O292" si="92">MROUND(D284*(E284+N284),1)</f>
        <v>12972</v>
      </c>
      <c r="P284" s="38">
        <f t="shared" ref="P284:P292" si="93">MROUND(O284*12,1)</f>
        <v>155664</v>
      </c>
    </row>
    <row r="285" spans="1:16" s="4" customFormat="1" ht="15" customHeight="1" x14ac:dyDescent="0.25">
      <c r="A285" s="42">
        <v>2</v>
      </c>
      <c r="B285" s="30" t="s">
        <v>144</v>
      </c>
      <c r="C285" s="96">
        <v>20</v>
      </c>
      <c r="D285" s="36">
        <v>1.5</v>
      </c>
      <c r="E285" s="37">
        <v>7761</v>
      </c>
      <c r="F285" s="38"/>
      <c r="G285" s="38"/>
      <c r="H285" s="38"/>
      <c r="I285" s="38"/>
      <c r="J285" s="38"/>
      <c r="K285" s="38">
        <f>MROUND(E285*0.33,1)</f>
        <v>2561</v>
      </c>
      <c r="L285" s="38">
        <f>MROUND(E285*0.25,1)</f>
        <v>1940</v>
      </c>
      <c r="M285" s="38"/>
      <c r="N285" s="38">
        <f t="shared" si="91"/>
        <v>4501</v>
      </c>
      <c r="O285" s="38">
        <f t="shared" si="92"/>
        <v>18393</v>
      </c>
      <c r="P285" s="38">
        <f t="shared" si="93"/>
        <v>220716</v>
      </c>
    </row>
    <row r="286" spans="1:16" s="4" customFormat="1" ht="15" customHeight="1" x14ac:dyDescent="0.25">
      <c r="A286" s="42">
        <v>3</v>
      </c>
      <c r="B286" s="30" t="s">
        <v>478</v>
      </c>
      <c r="C286" s="96">
        <v>20</v>
      </c>
      <c r="D286" s="36">
        <v>0.25</v>
      </c>
      <c r="E286" s="37">
        <v>7761</v>
      </c>
      <c r="F286" s="38"/>
      <c r="G286" s="38"/>
      <c r="H286" s="38"/>
      <c r="I286" s="38"/>
      <c r="J286" s="38"/>
      <c r="K286" s="38"/>
      <c r="L286" s="38">
        <f>MROUND(E286*0.25,1)</f>
        <v>1940</v>
      </c>
      <c r="M286" s="38"/>
      <c r="N286" s="38">
        <f t="shared" si="91"/>
        <v>1940</v>
      </c>
      <c r="O286" s="38">
        <f t="shared" si="92"/>
        <v>2425</v>
      </c>
      <c r="P286" s="38">
        <f t="shared" si="93"/>
        <v>29100</v>
      </c>
    </row>
    <row r="287" spans="1:16" s="4" customFormat="1" ht="15" customHeight="1" x14ac:dyDescent="0.25">
      <c r="A287" s="42">
        <v>4</v>
      </c>
      <c r="B287" s="30" t="s">
        <v>136</v>
      </c>
      <c r="C287" s="96">
        <v>19</v>
      </c>
      <c r="D287" s="36">
        <v>3.75</v>
      </c>
      <c r="E287" s="37">
        <v>7293</v>
      </c>
      <c r="F287" s="38"/>
      <c r="G287" s="38"/>
      <c r="H287" s="38"/>
      <c r="I287" s="38"/>
      <c r="J287" s="38"/>
      <c r="K287" s="38">
        <f>MROUND(E287*0.25,1)</f>
        <v>1823</v>
      </c>
      <c r="L287" s="38">
        <f>MROUND(E287*0.15,1)</f>
        <v>1094</v>
      </c>
      <c r="M287" s="38"/>
      <c r="N287" s="38">
        <f t="shared" si="91"/>
        <v>2917</v>
      </c>
      <c r="O287" s="38">
        <f t="shared" si="92"/>
        <v>38288</v>
      </c>
      <c r="P287" s="38">
        <f t="shared" si="93"/>
        <v>459456</v>
      </c>
    </row>
    <row r="288" spans="1:16" s="4" customFormat="1" ht="15" customHeight="1" x14ac:dyDescent="0.25">
      <c r="A288" s="42">
        <v>5</v>
      </c>
      <c r="B288" s="30" t="s">
        <v>146</v>
      </c>
      <c r="C288" s="96">
        <v>19</v>
      </c>
      <c r="D288" s="36">
        <v>1.25</v>
      </c>
      <c r="E288" s="37">
        <v>7293</v>
      </c>
      <c r="F288" s="38"/>
      <c r="G288" s="38"/>
      <c r="H288" s="38"/>
      <c r="I288" s="38"/>
      <c r="J288" s="38"/>
      <c r="K288" s="38"/>
      <c r="L288" s="38">
        <f>MROUND(E288*0.15,1)</f>
        <v>1094</v>
      </c>
      <c r="M288" s="38"/>
      <c r="N288" s="38">
        <f t="shared" si="91"/>
        <v>1094</v>
      </c>
      <c r="O288" s="38">
        <f t="shared" si="92"/>
        <v>10484</v>
      </c>
      <c r="P288" s="38">
        <f t="shared" si="93"/>
        <v>125808</v>
      </c>
    </row>
    <row r="289" spans="1:16" s="4" customFormat="1" ht="15" customHeight="1" x14ac:dyDescent="0.25">
      <c r="A289" s="42">
        <v>6</v>
      </c>
      <c r="B289" s="30" t="s">
        <v>146</v>
      </c>
      <c r="C289" s="99">
        <v>17</v>
      </c>
      <c r="D289" s="36">
        <v>1.25</v>
      </c>
      <c r="E289" s="37">
        <v>6397</v>
      </c>
      <c r="F289" s="38"/>
      <c r="G289" s="38"/>
      <c r="H289" s="38"/>
      <c r="I289" s="38"/>
      <c r="J289" s="38"/>
      <c r="K289" s="38"/>
      <c r="L289" s="38">
        <f>MROUND(E289*0.15,1)</f>
        <v>960</v>
      </c>
      <c r="M289" s="38"/>
      <c r="N289" s="38">
        <f t="shared" si="91"/>
        <v>960</v>
      </c>
      <c r="O289" s="38">
        <f t="shared" si="92"/>
        <v>9196</v>
      </c>
      <c r="P289" s="38">
        <f t="shared" si="93"/>
        <v>110352</v>
      </c>
    </row>
    <row r="290" spans="1:16" s="4" customFormat="1" ht="15" customHeight="1" x14ac:dyDescent="0.25">
      <c r="A290" s="42">
        <v>7</v>
      </c>
      <c r="B290" s="30" t="s">
        <v>138</v>
      </c>
      <c r="C290" s="96">
        <v>17</v>
      </c>
      <c r="D290" s="36">
        <v>0.5</v>
      </c>
      <c r="E290" s="37">
        <v>6397</v>
      </c>
      <c r="F290" s="38"/>
      <c r="G290" s="38"/>
      <c r="H290" s="38"/>
      <c r="I290" s="38"/>
      <c r="J290" s="38"/>
      <c r="K290" s="38"/>
      <c r="L290" s="38"/>
      <c r="M290" s="38"/>
      <c r="N290" s="38"/>
      <c r="O290" s="38">
        <f t="shared" si="92"/>
        <v>3199</v>
      </c>
      <c r="P290" s="38">
        <f t="shared" si="93"/>
        <v>38388</v>
      </c>
    </row>
    <row r="291" spans="1:16" s="4" customFormat="1" ht="15" customHeight="1" x14ac:dyDescent="0.25">
      <c r="A291" s="42">
        <v>8</v>
      </c>
      <c r="B291" s="30" t="s">
        <v>140</v>
      </c>
      <c r="C291" s="96">
        <v>13</v>
      </c>
      <c r="D291" s="36">
        <v>1</v>
      </c>
      <c r="E291" s="37">
        <v>4361</v>
      </c>
      <c r="F291" s="38"/>
      <c r="G291" s="38">
        <f>MROUND(E291*0.2,1)</f>
        <v>872</v>
      </c>
      <c r="H291" s="38"/>
      <c r="I291" s="38"/>
      <c r="J291" s="38"/>
      <c r="K291" s="38"/>
      <c r="L291" s="38"/>
      <c r="M291" s="38"/>
      <c r="N291" s="38">
        <f>MROUND(F291+G291+H291+I291+J291+K291+L291+M291,1)</f>
        <v>872</v>
      </c>
      <c r="O291" s="38">
        <f t="shared" si="92"/>
        <v>5233</v>
      </c>
      <c r="P291" s="38">
        <f t="shared" si="93"/>
        <v>62796</v>
      </c>
    </row>
    <row r="292" spans="1:16" s="4" customFormat="1" ht="15" customHeight="1" x14ac:dyDescent="0.25">
      <c r="A292" s="42">
        <v>9</v>
      </c>
      <c r="B292" s="30" t="s">
        <v>15</v>
      </c>
      <c r="C292" s="96">
        <v>10</v>
      </c>
      <c r="D292" s="36">
        <v>2</v>
      </c>
      <c r="E292" s="37">
        <v>3496</v>
      </c>
      <c r="F292" s="38"/>
      <c r="G292" s="38"/>
      <c r="H292" s="38"/>
      <c r="I292" s="38"/>
      <c r="J292" s="38"/>
      <c r="K292" s="38"/>
      <c r="L292" s="38"/>
      <c r="M292" s="38"/>
      <c r="N292" s="38"/>
      <c r="O292" s="38">
        <f t="shared" si="92"/>
        <v>6992</v>
      </c>
      <c r="P292" s="38">
        <f t="shared" si="93"/>
        <v>83904</v>
      </c>
    </row>
    <row r="293" spans="1:16" s="4" customFormat="1" ht="15" x14ac:dyDescent="0.25">
      <c r="A293" s="172" t="s">
        <v>17</v>
      </c>
      <c r="B293" s="173"/>
      <c r="C293" s="96"/>
      <c r="D293" s="39">
        <f>SUM(D284:D292)</f>
        <v>12.5</v>
      </c>
      <c r="E293" s="39"/>
      <c r="F293" s="40"/>
      <c r="G293" s="40"/>
      <c r="H293" s="40"/>
      <c r="I293" s="40"/>
      <c r="J293" s="40"/>
      <c r="K293" s="40"/>
      <c r="L293" s="59"/>
      <c r="M293" s="59"/>
      <c r="N293" s="59"/>
      <c r="O293" s="59">
        <f t="shared" ref="O293:P293" si="94">SUM(O284:O292)</f>
        <v>107182</v>
      </c>
      <c r="P293" s="59">
        <f t="shared" si="94"/>
        <v>1286184</v>
      </c>
    </row>
    <row r="294" spans="1:16" s="4" customFormat="1" ht="15" x14ac:dyDescent="0.2">
      <c r="A294" s="197" t="s">
        <v>125</v>
      </c>
      <c r="B294" s="197"/>
      <c r="C294" s="197"/>
      <c r="D294" s="197"/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  <c r="O294" s="197"/>
      <c r="P294" s="197"/>
    </row>
    <row r="295" spans="1:16" s="4" customFormat="1" ht="15" customHeight="1" x14ac:dyDescent="0.25">
      <c r="A295" s="42">
        <v>1</v>
      </c>
      <c r="B295" s="30" t="s">
        <v>134</v>
      </c>
      <c r="C295" s="96">
        <v>21</v>
      </c>
      <c r="D295" s="36">
        <v>1</v>
      </c>
      <c r="E295" s="37">
        <v>8210</v>
      </c>
      <c r="F295" s="38"/>
      <c r="G295" s="38"/>
      <c r="H295" s="38"/>
      <c r="I295" s="38"/>
      <c r="J295" s="38"/>
      <c r="K295" s="38">
        <f>MROUND(E295*0.33,1)</f>
        <v>2709</v>
      </c>
      <c r="L295" s="38">
        <f>MROUND(E295*0.25,1)</f>
        <v>2053</v>
      </c>
      <c r="M295" s="38"/>
      <c r="N295" s="38">
        <f t="shared" ref="N295:N300" si="95">MROUND(F295+G295+H295+I295+J295+K295+L295+M295,1)</f>
        <v>4762</v>
      </c>
      <c r="O295" s="38">
        <f t="shared" ref="O295:O304" si="96">MROUND(D295*(E295+N295),1)</f>
        <v>12972</v>
      </c>
      <c r="P295" s="38">
        <f t="shared" ref="P295:P304" si="97">MROUND(O295*12,1)</f>
        <v>155664</v>
      </c>
    </row>
    <row r="296" spans="1:16" s="4" customFormat="1" ht="15" customHeight="1" x14ac:dyDescent="0.25">
      <c r="A296" s="42">
        <v>2</v>
      </c>
      <c r="B296" s="30" t="s">
        <v>144</v>
      </c>
      <c r="C296" s="96">
        <v>20</v>
      </c>
      <c r="D296" s="36">
        <v>2</v>
      </c>
      <c r="E296" s="37">
        <v>7761</v>
      </c>
      <c r="F296" s="38"/>
      <c r="G296" s="38"/>
      <c r="H296" s="38"/>
      <c r="I296" s="38"/>
      <c r="J296" s="38"/>
      <c r="K296" s="38">
        <f>MROUND(E296*0.33,1)</f>
        <v>2561</v>
      </c>
      <c r="L296" s="38">
        <f>MROUND(E296*0.25,1)</f>
        <v>1940</v>
      </c>
      <c r="M296" s="38"/>
      <c r="N296" s="38">
        <f t="shared" si="95"/>
        <v>4501</v>
      </c>
      <c r="O296" s="38">
        <f t="shared" si="96"/>
        <v>24524</v>
      </c>
      <c r="P296" s="38">
        <f t="shared" si="97"/>
        <v>294288</v>
      </c>
    </row>
    <row r="297" spans="1:16" s="4" customFormat="1" ht="15" customHeight="1" x14ac:dyDescent="0.25">
      <c r="A297" s="42">
        <v>3</v>
      </c>
      <c r="B297" s="30" t="s">
        <v>144</v>
      </c>
      <c r="C297" s="96">
        <v>20</v>
      </c>
      <c r="D297" s="36">
        <v>1</v>
      </c>
      <c r="E297" s="37">
        <v>7761</v>
      </c>
      <c r="F297" s="38">
        <f>MROUND(E297*0.2,1)</f>
        <v>1552</v>
      </c>
      <c r="G297" s="38"/>
      <c r="H297" s="38"/>
      <c r="I297" s="38"/>
      <c r="J297" s="38"/>
      <c r="K297" s="38">
        <f>MROUND(E297*0.33,1)</f>
        <v>2561</v>
      </c>
      <c r="L297" s="38">
        <f>MROUND(E297*0.25,1)</f>
        <v>1940</v>
      </c>
      <c r="M297" s="38"/>
      <c r="N297" s="38">
        <f t="shared" si="95"/>
        <v>6053</v>
      </c>
      <c r="O297" s="38">
        <f t="shared" si="96"/>
        <v>13814</v>
      </c>
      <c r="P297" s="38">
        <f t="shared" si="97"/>
        <v>165768</v>
      </c>
    </row>
    <row r="298" spans="1:16" s="4" customFormat="1" ht="15" customHeight="1" x14ac:dyDescent="0.25">
      <c r="A298" s="42">
        <v>4</v>
      </c>
      <c r="B298" s="30" t="s">
        <v>222</v>
      </c>
      <c r="C298" s="99">
        <v>19</v>
      </c>
      <c r="D298" s="36">
        <v>0.5</v>
      </c>
      <c r="E298" s="37">
        <v>7293</v>
      </c>
      <c r="F298" s="38"/>
      <c r="G298" s="38"/>
      <c r="H298" s="38"/>
      <c r="I298" s="38"/>
      <c r="J298" s="38"/>
      <c r="K298" s="38">
        <f>MROUND(E298*0.25,1)</f>
        <v>1823</v>
      </c>
      <c r="L298" s="38">
        <f>MROUND(E298*0.25,1)</f>
        <v>1823</v>
      </c>
      <c r="M298" s="38"/>
      <c r="N298" s="38">
        <f t="shared" si="95"/>
        <v>3646</v>
      </c>
      <c r="O298" s="38">
        <f t="shared" si="96"/>
        <v>5470</v>
      </c>
      <c r="P298" s="38">
        <f t="shared" si="97"/>
        <v>65640</v>
      </c>
    </row>
    <row r="299" spans="1:16" s="4" customFormat="1" ht="15" customHeight="1" x14ac:dyDescent="0.25">
      <c r="A299" s="42">
        <v>5</v>
      </c>
      <c r="B299" s="30" t="s">
        <v>219</v>
      </c>
      <c r="C299" s="99">
        <v>19</v>
      </c>
      <c r="D299" s="36">
        <v>0.5</v>
      </c>
      <c r="E299" s="37">
        <v>7293</v>
      </c>
      <c r="F299" s="38"/>
      <c r="G299" s="38"/>
      <c r="H299" s="38"/>
      <c r="I299" s="38"/>
      <c r="J299" s="38"/>
      <c r="K299" s="38">
        <f>MROUND(E299*0.25,1)</f>
        <v>1823</v>
      </c>
      <c r="L299" s="38">
        <f>MROUND(E299*0.15,1)</f>
        <v>1094</v>
      </c>
      <c r="M299" s="38"/>
      <c r="N299" s="38">
        <f t="shared" si="95"/>
        <v>2917</v>
      </c>
      <c r="O299" s="38">
        <f t="shared" si="96"/>
        <v>5105</v>
      </c>
      <c r="P299" s="38">
        <f t="shared" si="97"/>
        <v>61260</v>
      </c>
    </row>
    <row r="300" spans="1:16" s="4" customFormat="1" ht="15" customHeight="1" x14ac:dyDescent="0.25">
      <c r="A300" s="42">
        <v>6</v>
      </c>
      <c r="B300" s="30" t="s">
        <v>136</v>
      </c>
      <c r="C300" s="96">
        <v>19</v>
      </c>
      <c r="D300" s="36">
        <v>9</v>
      </c>
      <c r="E300" s="37">
        <v>7293</v>
      </c>
      <c r="F300" s="38"/>
      <c r="G300" s="38"/>
      <c r="H300" s="38"/>
      <c r="I300" s="38"/>
      <c r="J300" s="38"/>
      <c r="K300" s="38">
        <f>MROUND(E300*0.25,1)</f>
        <v>1823</v>
      </c>
      <c r="L300" s="38">
        <f>MROUND(E300*0.15,1)</f>
        <v>1094</v>
      </c>
      <c r="M300" s="38"/>
      <c r="N300" s="38">
        <f t="shared" si="95"/>
        <v>2917</v>
      </c>
      <c r="O300" s="38">
        <f t="shared" si="96"/>
        <v>91890</v>
      </c>
      <c r="P300" s="38">
        <f t="shared" si="97"/>
        <v>1102680</v>
      </c>
    </row>
    <row r="301" spans="1:16" s="4" customFormat="1" ht="15" customHeight="1" x14ac:dyDescent="0.25">
      <c r="A301" s="42">
        <v>7</v>
      </c>
      <c r="B301" s="30" t="s">
        <v>138</v>
      </c>
      <c r="C301" s="96">
        <v>17</v>
      </c>
      <c r="D301" s="36">
        <v>4.5</v>
      </c>
      <c r="E301" s="37">
        <v>6397</v>
      </c>
      <c r="F301" s="38"/>
      <c r="G301" s="38"/>
      <c r="H301" s="38"/>
      <c r="I301" s="38"/>
      <c r="J301" s="38"/>
      <c r="K301" s="38"/>
      <c r="L301" s="38"/>
      <c r="M301" s="38"/>
      <c r="N301" s="38"/>
      <c r="O301" s="38">
        <f t="shared" si="96"/>
        <v>28787</v>
      </c>
      <c r="P301" s="38">
        <f t="shared" si="97"/>
        <v>345444</v>
      </c>
    </row>
    <row r="302" spans="1:16" s="4" customFormat="1" ht="15" customHeight="1" x14ac:dyDescent="0.25">
      <c r="A302" s="42">
        <v>8</v>
      </c>
      <c r="B302" s="30" t="s">
        <v>140</v>
      </c>
      <c r="C302" s="96">
        <v>13</v>
      </c>
      <c r="D302" s="36">
        <v>1</v>
      </c>
      <c r="E302" s="37">
        <v>4361</v>
      </c>
      <c r="F302" s="38"/>
      <c r="G302" s="38">
        <f>MROUND(E302*0.2,1)</f>
        <v>872</v>
      </c>
      <c r="H302" s="38"/>
      <c r="I302" s="38"/>
      <c r="J302" s="38"/>
      <c r="K302" s="38"/>
      <c r="L302" s="38"/>
      <c r="M302" s="38"/>
      <c r="N302" s="38">
        <f>MROUND(F302+G302+H302+I302+J302+K302+L302+M302,1)</f>
        <v>872</v>
      </c>
      <c r="O302" s="38">
        <f t="shared" si="96"/>
        <v>5233</v>
      </c>
      <c r="P302" s="38">
        <f t="shared" si="97"/>
        <v>62796</v>
      </c>
    </row>
    <row r="303" spans="1:16" s="4" customFormat="1" ht="15" customHeight="1" x14ac:dyDescent="0.25">
      <c r="A303" s="42">
        <v>9</v>
      </c>
      <c r="B303" s="30" t="s">
        <v>15</v>
      </c>
      <c r="C303" s="96">
        <v>10</v>
      </c>
      <c r="D303" s="36">
        <v>2</v>
      </c>
      <c r="E303" s="37">
        <v>3496</v>
      </c>
      <c r="F303" s="38"/>
      <c r="G303" s="38"/>
      <c r="H303" s="38"/>
      <c r="I303" s="38"/>
      <c r="J303" s="38"/>
      <c r="K303" s="38"/>
      <c r="L303" s="38"/>
      <c r="M303" s="38"/>
      <c r="N303" s="38"/>
      <c r="O303" s="38">
        <f t="shared" si="96"/>
        <v>6992</v>
      </c>
      <c r="P303" s="38">
        <f t="shared" si="97"/>
        <v>83904</v>
      </c>
    </row>
    <row r="304" spans="1:16" s="4" customFormat="1" ht="15" customHeight="1" x14ac:dyDescent="0.25">
      <c r="A304" s="42">
        <v>10</v>
      </c>
      <c r="B304" s="30" t="s">
        <v>16</v>
      </c>
      <c r="C304" s="96">
        <v>9</v>
      </c>
      <c r="D304" s="36">
        <v>2</v>
      </c>
      <c r="E304" s="37">
        <v>3323</v>
      </c>
      <c r="F304" s="38"/>
      <c r="G304" s="38"/>
      <c r="H304" s="38"/>
      <c r="I304" s="38"/>
      <c r="J304" s="38"/>
      <c r="K304" s="38"/>
      <c r="L304" s="38"/>
      <c r="M304" s="38"/>
      <c r="N304" s="38"/>
      <c r="O304" s="38">
        <f t="shared" si="96"/>
        <v>6646</v>
      </c>
      <c r="P304" s="38">
        <f t="shared" si="97"/>
        <v>79752</v>
      </c>
    </row>
    <row r="305" spans="1:16" s="4" customFormat="1" ht="15" x14ac:dyDescent="0.25">
      <c r="A305" s="172" t="s">
        <v>17</v>
      </c>
      <c r="B305" s="173"/>
      <c r="C305" s="96"/>
      <c r="D305" s="39">
        <f>SUM(D295:D304)</f>
        <v>23.5</v>
      </c>
      <c r="E305" s="39"/>
      <c r="F305" s="40"/>
      <c r="G305" s="40"/>
      <c r="H305" s="40"/>
      <c r="I305" s="40"/>
      <c r="J305" s="40"/>
      <c r="K305" s="40"/>
      <c r="L305" s="59"/>
      <c r="M305" s="59"/>
      <c r="N305" s="59"/>
      <c r="O305" s="59">
        <f>SUM(O295:O304)</f>
        <v>201433</v>
      </c>
      <c r="P305" s="59">
        <f t="shared" ref="P305" si="98">SUM(P295:P304)</f>
        <v>2417196</v>
      </c>
    </row>
    <row r="306" spans="1:16" s="4" customFormat="1" ht="15" customHeight="1" x14ac:dyDescent="0.2">
      <c r="A306" s="171" t="s">
        <v>462</v>
      </c>
      <c r="B306" s="171"/>
      <c r="C306" s="171"/>
      <c r="D306" s="171"/>
      <c r="E306" s="171"/>
      <c r="F306" s="171"/>
      <c r="G306" s="171"/>
      <c r="H306" s="171"/>
      <c r="I306" s="171"/>
      <c r="J306" s="171"/>
      <c r="K306" s="171"/>
      <c r="L306" s="171"/>
      <c r="M306" s="171"/>
      <c r="N306" s="171"/>
      <c r="O306" s="171"/>
      <c r="P306" s="171"/>
    </row>
    <row r="307" spans="1:16" s="4" customFormat="1" ht="30" x14ac:dyDescent="0.25">
      <c r="A307" s="42">
        <v>1</v>
      </c>
      <c r="B307" s="30" t="s">
        <v>271</v>
      </c>
      <c r="C307" s="96">
        <v>21</v>
      </c>
      <c r="D307" s="36">
        <v>1</v>
      </c>
      <c r="E307" s="37">
        <v>8210</v>
      </c>
      <c r="F307" s="38"/>
      <c r="G307" s="38"/>
      <c r="H307" s="38"/>
      <c r="I307" s="38"/>
      <c r="J307" s="38"/>
      <c r="K307" s="38">
        <f>MROUND(E307*0.33,1)</f>
        <v>2709</v>
      </c>
      <c r="L307" s="38">
        <f>MROUND(E307*0.25,1)</f>
        <v>2053</v>
      </c>
      <c r="M307" s="38"/>
      <c r="N307" s="38">
        <f>MROUND(F307+G307+H307+I307+J307+K307+L307+M307,1)</f>
        <v>4762</v>
      </c>
      <c r="O307" s="38">
        <f>MROUND(D307*(E307+N307),1)</f>
        <v>12972</v>
      </c>
      <c r="P307" s="38">
        <f>MROUND(O307*12,1)</f>
        <v>155664</v>
      </c>
    </row>
    <row r="308" spans="1:16" s="4" customFormat="1" ht="30" x14ac:dyDescent="0.25">
      <c r="A308" s="145">
        <v>2</v>
      </c>
      <c r="B308" s="30" t="s">
        <v>411</v>
      </c>
      <c r="C308" s="97"/>
      <c r="D308" s="36">
        <v>1</v>
      </c>
      <c r="E308" s="37">
        <v>7799</v>
      </c>
      <c r="F308" s="38"/>
      <c r="G308" s="38"/>
      <c r="H308" s="38"/>
      <c r="I308" s="38"/>
      <c r="J308" s="38"/>
      <c r="K308" s="38">
        <f>MROUND(E308*0.25,1)</f>
        <v>1950</v>
      </c>
      <c r="L308" s="38">
        <f>MROUND(E308*0.15,1)</f>
        <v>1170</v>
      </c>
      <c r="M308" s="38"/>
      <c r="N308" s="38">
        <f>MROUND(F308+G308+H308+I308+J308+K308+L308+M308,1)</f>
        <v>3120</v>
      </c>
      <c r="O308" s="38">
        <f>MROUND(D308*(E308+N308),1)</f>
        <v>10919</v>
      </c>
      <c r="P308" s="38">
        <f>MROUND(O308*12,1)</f>
        <v>131028</v>
      </c>
    </row>
    <row r="309" spans="1:16" s="4" customFormat="1" ht="15" customHeight="1" x14ac:dyDescent="0.25">
      <c r="A309" s="42">
        <v>3</v>
      </c>
      <c r="B309" s="30" t="s">
        <v>15</v>
      </c>
      <c r="C309" s="96">
        <v>10</v>
      </c>
      <c r="D309" s="36">
        <v>3</v>
      </c>
      <c r="E309" s="37">
        <v>3496</v>
      </c>
      <c r="F309" s="38"/>
      <c r="G309" s="38"/>
      <c r="H309" s="38"/>
      <c r="I309" s="38"/>
      <c r="J309" s="38"/>
      <c r="K309" s="38"/>
      <c r="L309" s="38"/>
      <c r="M309" s="38"/>
      <c r="N309" s="38"/>
      <c r="O309" s="38">
        <f>MROUND(D309*(E309+N309),1)</f>
        <v>10488</v>
      </c>
      <c r="P309" s="38">
        <f>MROUND(O309*12,1)</f>
        <v>125856</v>
      </c>
    </row>
    <row r="310" spans="1:16" s="4" customFormat="1" ht="15" x14ac:dyDescent="0.25">
      <c r="A310" s="172" t="s">
        <v>17</v>
      </c>
      <c r="B310" s="173"/>
      <c r="C310" s="96"/>
      <c r="D310" s="39">
        <f>SUM(D307:D309)</f>
        <v>5</v>
      </c>
      <c r="E310" s="39"/>
      <c r="F310" s="40"/>
      <c r="G310" s="40"/>
      <c r="H310" s="40"/>
      <c r="I310" s="40"/>
      <c r="J310" s="40"/>
      <c r="K310" s="40"/>
      <c r="L310" s="59"/>
      <c r="M310" s="59"/>
      <c r="N310" s="59"/>
      <c r="O310" s="59">
        <f>SUM(O307:O309)</f>
        <v>34379</v>
      </c>
      <c r="P310" s="59">
        <f>SUM(P307:P309)</f>
        <v>412548</v>
      </c>
    </row>
    <row r="311" spans="1:16" s="4" customFormat="1" ht="15" x14ac:dyDescent="0.2">
      <c r="A311" s="197" t="s">
        <v>126</v>
      </c>
      <c r="B311" s="197"/>
      <c r="C311" s="197"/>
      <c r="D311" s="197"/>
      <c r="E311" s="197"/>
      <c r="F311" s="197"/>
      <c r="G311" s="197"/>
      <c r="H311" s="197"/>
      <c r="I311" s="197"/>
      <c r="J311" s="197"/>
      <c r="K311" s="197"/>
      <c r="L311" s="197"/>
      <c r="M311" s="197"/>
      <c r="N311" s="197"/>
      <c r="O311" s="197"/>
      <c r="P311" s="197"/>
    </row>
    <row r="312" spans="1:16" s="4" customFormat="1" ht="15" customHeight="1" x14ac:dyDescent="0.25">
      <c r="A312" s="42">
        <v>1</v>
      </c>
      <c r="B312" s="30" t="s">
        <v>141</v>
      </c>
      <c r="C312" s="96">
        <v>19</v>
      </c>
      <c r="D312" s="36">
        <v>1</v>
      </c>
      <c r="E312" s="37">
        <v>7293</v>
      </c>
      <c r="F312" s="38"/>
      <c r="G312" s="38"/>
      <c r="H312" s="38"/>
      <c r="I312" s="38"/>
      <c r="J312" s="38"/>
      <c r="K312" s="38">
        <f>MROUND(E312*0.25,1)</f>
        <v>1823</v>
      </c>
      <c r="L312" s="38">
        <f>MROUND(E312*0.15,1)</f>
        <v>1094</v>
      </c>
      <c r="M312" s="38">
        <f>8210-7293</f>
        <v>917</v>
      </c>
      <c r="N312" s="38">
        <f>MROUND(F312+G312+H312+I312+J312+K312+L312+M312,1)</f>
        <v>3834</v>
      </c>
      <c r="O312" s="38">
        <f t="shared" ref="O312:O313" si="99">MROUND(D312*(E312+N312),1)</f>
        <v>11127</v>
      </c>
      <c r="P312" s="38">
        <f t="shared" ref="P312:P313" si="100">MROUND(O312*12,1)</f>
        <v>133524</v>
      </c>
    </row>
    <row r="313" spans="1:16" s="4" customFormat="1" ht="15" customHeight="1" x14ac:dyDescent="0.25">
      <c r="A313" s="42">
        <v>2</v>
      </c>
      <c r="B313" s="30" t="s">
        <v>144</v>
      </c>
      <c r="C313" s="96">
        <v>20</v>
      </c>
      <c r="D313" s="36">
        <v>0.5</v>
      </c>
      <c r="E313" s="37">
        <v>7761</v>
      </c>
      <c r="F313" s="38"/>
      <c r="G313" s="38"/>
      <c r="H313" s="38"/>
      <c r="I313" s="38"/>
      <c r="J313" s="38"/>
      <c r="K313" s="38">
        <f>MROUND(E313*0.33,1)</f>
        <v>2561</v>
      </c>
      <c r="L313" s="38">
        <f>MROUND(E313*0.25,1)</f>
        <v>1940</v>
      </c>
      <c r="M313" s="38"/>
      <c r="N313" s="38">
        <f>MROUND(F313+G313+H313+I313+J313+K313+L313+M313,1)</f>
        <v>4501</v>
      </c>
      <c r="O313" s="38">
        <f t="shared" si="99"/>
        <v>6131</v>
      </c>
      <c r="P313" s="38">
        <f t="shared" si="100"/>
        <v>73572</v>
      </c>
    </row>
    <row r="314" spans="1:16" s="4" customFormat="1" ht="15" customHeight="1" x14ac:dyDescent="0.25">
      <c r="A314" s="42">
        <v>3</v>
      </c>
      <c r="B314" s="30" t="s">
        <v>219</v>
      </c>
      <c r="C314" s="96">
        <v>20</v>
      </c>
      <c r="D314" s="36">
        <v>0.5</v>
      </c>
      <c r="E314" s="37">
        <v>7761</v>
      </c>
      <c r="F314" s="38"/>
      <c r="G314" s="38"/>
      <c r="H314" s="38"/>
      <c r="I314" s="38"/>
      <c r="J314" s="38"/>
      <c r="K314" s="38">
        <f>MROUND(E314*0.25,1)</f>
        <v>1940</v>
      </c>
      <c r="L314" s="38">
        <f>MROUND(E314*0.15,1)</f>
        <v>1164</v>
      </c>
      <c r="M314" s="38"/>
      <c r="N314" s="38">
        <f t="shared" ref="N314:N315" si="101">MROUND(F314+G314+H314+I314+J314+K314+L314+M314,1)</f>
        <v>3104</v>
      </c>
      <c r="O314" s="38">
        <f>MROUND(D314*(E314+N314),1)</f>
        <v>5433</v>
      </c>
      <c r="P314" s="38">
        <f>MROUND(O314*12,1)</f>
        <v>65196</v>
      </c>
    </row>
    <row r="315" spans="1:16" s="4" customFormat="1" ht="15" customHeight="1" x14ac:dyDescent="0.25">
      <c r="A315" s="42">
        <v>4</v>
      </c>
      <c r="B315" s="30" t="s">
        <v>219</v>
      </c>
      <c r="C315" s="99">
        <v>19</v>
      </c>
      <c r="D315" s="36">
        <v>1</v>
      </c>
      <c r="E315" s="37">
        <v>7293</v>
      </c>
      <c r="F315" s="38"/>
      <c r="G315" s="38"/>
      <c r="H315" s="38"/>
      <c r="I315" s="38"/>
      <c r="J315" s="38"/>
      <c r="K315" s="38">
        <f>MROUND(E315*0.25,1)</f>
        <v>1823</v>
      </c>
      <c r="L315" s="38">
        <f>MROUND(E315*0.15,1)</f>
        <v>1094</v>
      </c>
      <c r="M315" s="38"/>
      <c r="N315" s="38">
        <f t="shared" si="101"/>
        <v>2917</v>
      </c>
      <c r="O315" s="38">
        <f t="shared" ref="O315:O321" si="102">MROUND(D315*(E315+N315),1)</f>
        <v>10210</v>
      </c>
      <c r="P315" s="38">
        <f t="shared" ref="P315:P321" si="103">MROUND(O315*12,1)</f>
        <v>122520</v>
      </c>
    </row>
    <row r="316" spans="1:16" s="4" customFormat="1" ht="15" customHeight="1" x14ac:dyDescent="0.25">
      <c r="A316" s="42">
        <v>5</v>
      </c>
      <c r="B316" s="30" t="s">
        <v>157</v>
      </c>
      <c r="C316" s="96">
        <v>19</v>
      </c>
      <c r="D316" s="36">
        <v>4</v>
      </c>
      <c r="E316" s="37">
        <v>7293</v>
      </c>
      <c r="F316" s="38"/>
      <c r="G316" s="38"/>
      <c r="H316" s="38"/>
      <c r="I316" s="38"/>
      <c r="J316" s="38"/>
      <c r="K316" s="38">
        <f>MROUND(E316*0.25,1)</f>
        <v>1823</v>
      </c>
      <c r="L316" s="38">
        <f>MROUND(E316*0.15,1)</f>
        <v>1094</v>
      </c>
      <c r="M316" s="38"/>
      <c r="N316" s="38">
        <f>MROUND(F316+G316+H316+I316+J316+K316+L316+M316,1)</f>
        <v>2917</v>
      </c>
      <c r="O316" s="38">
        <f t="shared" si="102"/>
        <v>40840</v>
      </c>
      <c r="P316" s="38">
        <f t="shared" si="103"/>
        <v>490080</v>
      </c>
    </row>
    <row r="317" spans="1:16" s="4" customFormat="1" ht="15" customHeight="1" x14ac:dyDescent="0.25">
      <c r="A317" s="42">
        <v>6</v>
      </c>
      <c r="B317" s="30" t="s">
        <v>138</v>
      </c>
      <c r="C317" s="96">
        <v>17</v>
      </c>
      <c r="D317" s="36">
        <v>2</v>
      </c>
      <c r="E317" s="37">
        <v>6397</v>
      </c>
      <c r="F317" s="38"/>
      <c r="G317" s="38"/>
      <c r="H317" s="38"/>
      <c r="I317" s="38"/>
      <c r="J317" s="38"/>
      <c r="K317" s="38"/>
      <c r="L317" s="38"/>
      <c r="M317" s="38"/>
      <c r="N317" s="38"/>
      <c r="O317" s="38">
        <f t="shared" si="102"/>
        <v>12794</v>
      </c>
      <c r="P317" s="38">
        <f t="shared" si="103"/>
        <v>153528</v>
      </c>
    </row>
    <row r="318" spans="1:16" s="4" customFormat="1" ht="15" customHeight="1" x14ac:dyDescent="0.25">
      <c r="A318" s="42">
        <v>7</v>
      </c>
      <c r="B318" s="30" t="s">
        <v>140</v>
      </c>
      <c r="C318" s="96">
        <v>13</v>
      </c>
      <c r="D318" s="36">
        <v>1</v>
      </c>
      <c r="E318" s="37">
        <v>4361</v>
      </c>
      <c r="F318" s="38"/>
      <c r="G318" s="38">
        <f>MROUND(E318*0.2,1)</f>
        <v>872</v>
      </c>
      <c r="H318" s="38"/>
      <c r="I318" s="38"/>
      <c r="J318" s="38"/>
      <c r="K318" s="38"/>
      <c r="L318" s="38"/>
      <c r="M318" s="38"/>
      <c r="N318" s="38">
        <f>MROUND(F318+G318+H318+I318+J318+K318+L318+M318,1)</f>
        <v>872</v>
      </c>
      <c r="O318" s="38">
        <f t="shared" si="102"/>
        <v>5233</v>
      </c>
      <c r="P318" s="38">
        <f t="shared" si="103"/>
        <v>62796</v>
      </c>
    </row>
    <row r="319" spans="1:16" s="4" customFormat="1" ht="15" customHeight="1" x14ac:dyDescent="0.25">
      <c r="A319" s="42">
        <v>8</v>
      </c>
      <c r="B319" s="30" t="s">
        <v>15</v>
      </c>
      <c r="C319" s="96">
        <v>10</v>
      </c>
      <c r="D319" s="36">
        <v>2</v>
      </c>
      <c r="E319" s="37">
        <v>3496</v>
      </c>
      <c r="F319" s="38"/>
      <c r="G319" s="38"/>
      <c r="H319" s="38"/>
      <c r="I319" s="38"/>
      <c r="J319" s="38"/>
      <c r="K319" s="38"/>
      <c r="L319" s="38"/>
      <c r="M319" s="38"/>
      <c r="N319" s="38"/>
      <c r="O319" s="38">
        <f t="shared" si="102"/>
        <v>6992</v>
      </c>
      <c r="P319" s="38">
        <f t="shared" si="103"/>
        <v>83904</v>
      </c>
    </row>
    <row r="320" spans="1:16" s="4" customFormat="1" ht="15" customHeight="1" x14ac:dyDescent="0.25">
      <c r="A320" s="42">
        <v>9</v>
      </c>
      <c r="B320" s="30" t="s">
        <v>16</v>
      </c>
      <c r="C320" s="96">
        <v>9</v>
      </c>
      <c r="D320" s="36">
        <v>1</v>
      </c>
      <c r="E320" s="37">
        <v>3323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>
        <f t="shared" si="102"/>
        <v>3323</v>
      </c>
      <c r="P320" s="38">
        <f t="shared" si="103"/>
        <v>39876</v>
      </c>
    </row>
    <row r="321" spans="1:16" s="4" customFormat="1" ht="15" customHeight="1" x14ac:dyDescent="0.25">
      <c r="A321" s="42">
        <v>10</v>
      </c>
      <c r="B321" s="30" t="s">
        <v>18</v>
      </c>
      <c r="C321" s="96">
        <v>5</v>
      </c>
      <c r="D321" s="36">
        <v>1</v>
      </c>
      <c r="E321" s="37">
        <v>2613</v>
      </c>
      <c r="F321" s="38"/>
      <c r="G321" s="38"/>
      <c r="H321" s="38"/>
      <c r="I321" s="38"/>
      <c r="J321" s="38"/>
      <c r="K321" s="38"/>
      <c r="L321" s="38"/>
      <c r="M321" s="38"/>
      <c r="N321" s="38"/>
      <c r="O321" s="38">
        <f t="shared" si="102"/>
        <v>2613</v>
      </c>
      <c r="P321" s="38">
        <f t="shared" si="103"/>
        <v>31356</v>
      </c>
    </row>
    <row r="322" spans="1:16" s="4" customFormat="1" ht="15" x14ac:dyDescent="0.25">
      <c r="A322" s="172" t="s">
        <v>17</v>
      </c>
      <c r="B322" s="173"/>
      <c r="C322" s="96"/>
      <c r="D322" s="39">
        <f>SUM(D312:D321)</f>
        <v>14</v>
      </c>
      <c r="E322" s="39"/>
      <c r="F322" s="40"/>
      <c r="G322" s="40"/>
      <c r="H322" s="40"/>
      <c r="I322" s="40"/>
      <c r="J322" s="40"/>
      <c r="K322" s="40"/>
      <c r="L322" s="59"/>
      <c r="M322" s="59"/>
      <c r="N322" s="59"/>
      <c r="O322" s="59">
        <f t="shared" ref="O322:P322" si="104">SUM(O312:O321)</f>
        <v>104696</v>
      </c>
      <c r="P322" s="59">
        <f t="shared" si="104"/>
        <v>1256352</v>
      </c>
    </row>
    <row r="323" spans="1:16" s="4" customFormat="1" ht="15" x14ac:dyDescent="0.2">
      <c r="A323" s="197" t="s">
        <v>158</v>
      </c>
      <c r="B323" s="197"/>
      <c r="C323" s="197"/>
      <c r="D323" s="197"/>
      <c r="E323" s="197"/>
      <c r="F323" s="197"/>
      <c r="G323" s="197"/>
      <c r="H323" s="197"/>
      <c r="I323" s="197"/>
      <c r="J323" s="197"/>
      <c r="K323" s="197"/>
      <c r="L323" s="197"/>
      <c r="M323" s="197"/>
      <c r="N323" s="197"/>
      <c r="O323" s="197"/>
      <c r="P323" s="197"/>
    </row>
    <row r="324" spans="1:16" s="4" customFormat="1" ht="15" customHeight="1" x14ac:dyDescent="0.25">
      <c r="A324" s="42">
        <v>1</v>
      </c>
      <c r="B324" s="30" t="s">
        <v>134</v>
      </c>
      <c r="C324" s="96">
        <v>21</v>
      </c>
      <c r="D324" s="36">
        <v>1</v>
      </c>
      <c r="E324" s="37">
        <v>8210</v>
      </c>
      <c r="F324" s="38"/>
      <c r="G324" s="38"/>
      <c r="H324" s="41"/>
      <c r="I324" s="38"/>
      <c r="J324" s="38"/>
      <c r="K324" s="38">
        <f>MROUND(E324*0.33,1)</f>
        <v>2709</v>
      </c>
      <c r="L324" s="38">
        <f>MROUND(E324*0.25,1)</f>
        <v>2053</v>
      </c>
      <c r="M324" s="38"/>
      <c r="N324" s="38">
        <f>MROUND(F324+G324+H324+I324+J324+K324+L324+M324,1)</f>
        <v>4762</v>
      </c>
      <c r="O324" s="38">
        <f t="shared" ref="O324:O329" si="105">MROUND(D324*(E324+N324),1)</f>
        <v>12972</v>
      </c>
      <c r="P324" s="38">
        <f t="shared" ref="P324:P329" si="106">MROUND(O324*12,1)</f>
        <v>155664</v>
      </c>
    </row>
    <row r="325" spans="1:16" s="4" customFormat="1" ht="15" customHeight="1" x14ac:dyDescent="0.25">
      <c r="A325" s="42">
        <v>2</v>
      </c>
      <c r="B325" s="30" t="s">
        <v>144</v>
      </c>
      <c r="C325" s="96">
        <v>20</v>
      </c>
      <c r="D325" s="36">
        <v>1</v>
      </c>
      <c r="E325" s="37">
        <v>7761</v>
      </c>
      <c r="F325" s="38"/>
      <c r="G325" s="38"/>
      <c r="H325" s="38"/>
      <c r="I325" s="38"/>
      <c r="J325" s="38"/>
      <c r="K325" s="38">
        <f>MROUND(E325*0.33,1)</f>
        <v>2561</v>
      </c>
      <c r="L325" s="38">
        <f>MROUND(E325*0.25,1)</f>
        <v>1940</v>
      </c>
      <c r="M325" s="38"/>
      <c r="N325" s="38">
        <f>MROUND(F325+G325+H325+I325+J325+K325+L325+M325,1)</f>
        <v>4501</v>
      </c>
      <c r="O325" s="38">
        <f t="shared" si="105"/>
        <v>12262</v>
      </c>
      <c r="P325" s="38">
        <f t="shared" si="106"/>
        <v>147144</v>
      </c>
    </row>
    <row r="326" spans="1:16" s="4" customFormat="1" ht="15" customHeight="1" x14ac:dyDescent="0.25">
      <c r="A326" s="42">
        <v>3</v>
      </c>
      <c r="B326" s="30" t="s">
        <v>136</v>
      </c>
      <c r="C326" s="96">
        <v>19</v>
      </c>
      <c r="D326" s="36">
        <v>2</v>
      </c>
      <c r="E326" s="37">
        <v>7293</v>
      </c>
      <c r="F326" s="38"/>
      <c r="G326" s="38"/>
      <c r="H326" s="38"/>
      <c r="I326" s="38"/>
      <c r="J326" s="38"/>
      <c r="K326" s="38">
        <f>MROUND(E326*0.25,1)</f>
        <v>1823</v>
      </c>
      <c r="L326" s="38">
        <f>MROUND(E326*0.15,1)</f>
        <v>1094</v>
      </c>
      <c r="M326" s="38"/>
      <c r="N326" s="38">
        <f>MROUND(F326+G326+H326+I326+J326+K326+L326+M326,1)</f>
        <v>2917</v>
      </c>
      <c r="O326" s="38">
        <f t="shared" si="105"/>
        <v>20420</v>
      </c>
      <c r="P326" s="38">
        <f t="shared" si="106"/>
        <v>245040</v>
      </c>
    </row>
    <row r="327" spans="1:16" s="4" customFormat="1" ht="15" customHeight="1" x14ac:dyDescent="0.25">
      <c r="A327" s="42">
        <v>4</v>
      </c>
      <c r="B327" s="30" t="s">
        <v>138</v>
      </c>
      <c r="C327" s="96">
        <v>17</v>
      </c>
      <c r="D327" s="36">
        <v>0.2</v>
      </c>
      <c r="E327" s="37">
        <v>6397</v>
      </c>
      <c r="F327" s="38"/>
      <c r="G327" s="38"/>
      <c r="H327" s="38"/>
      <c r="I327" s="38"/>
      <c r="J327" s="38"/>
      <c r="K327" s="38"/>
      <c r="L327" s="38"/>
      <c r="M327" s="38"/>
      <c r="N327" s="38"/>
      <c r="O327" s="38">
        <f t="shared" si="105"/>
        <v>1279</v>
      </c>
      <c r="P327" s="38">
        <f t="shared" si="106"/>
        <v>15348</v>
      </c>
    </row>
    <row r="328" spans="1:16" s="4" customFormat="1" ht="15" customHeight="1" x14ac:dyDescent="0.25">
      <c r="A328" s="42">
        <v>5</v>
      </c>
      <c r="B328" s="30" t="s">
        <v>140</v>
      </c>
      <c r="C328" s="96">
        <v>13</v>
      </c>
      <c r="D328" s="36">
        <v>1</v>
      </c>
      <c r="E328" s="37">
        <v>4361</v>
      </c>
      <c r="F328" s="38"/>
      <c r="G328" s="38">
        <f>MROUND(E328*0.2,1)</f>
        <v>872</v>
      </c>
      <c r="H328" s="38"/>
      <c r="I328" s="38"/>
      <c r="J328" s="38"/>
      <c r="K328" s="38"/>
      <c r="L328" s="38"/>
      <c r="M328" s="38"/>
      <c r="N328" s="38">
        <f>MROUND(F328+G328+H328+I328+J328+K328+L328+M328,1)</f>
        <v>872</v>
      </c>
      <c r="O328" s="38">
        <f t="shared" si="105"/>
        <v>5233</v>
      </c>
      <c r="P328" s="38">
        <f t="shared" si="106"/>
        <v>62796</v>
      </c>
    </row>
    <row r="329" spans="1:16" s="4" customFormat="1" ht="15" customHeight="1" x14ac:dyDescent="0.25">
      <c r="A329" s="42">
        <v>6</v>
      </c>
      <c r="B329" s="30" t="s">
        <v>21</v>
      </c>
      <c r="C329" s="96">
        <v>10</v>
      </c>
      <c r="D329" s="36">
        <v>1</v>
      </c>
      <c r="E329" s="37">
        <v>3496</v>
      </c>
      <c r="F329" s="38"/>
      <c r="G329" s="38"/>
      <c r="H329" s="38"/>
      <c r="I329" s="38"/>
      <c r="J329" s="38"/>
      <c r="K329" s="38"/>
      <c r="L329" s="38"/>
      <c r="M329" s="38"/>
      <c r="N329" s="38"/>
      <c r="O329" s="38">
        <f t="shared" si="105"/>
        <v>3496</v>
      </c>
      <c r="P329" s="38">
        <f t="shared" si="106"/>
        <v>41952</v>
      </c>
    </row>
    <row r="330" spans="1:16" s="4" customFormat="1" ht="15" x14ac:dyDescent="0.25">
      <c r="A330" s="172" t="s">
        <v>17</v>
      </c>
      <c r="B330" s="173"/>
      <c r="C330" s="96"/>
      <c r="D330" s="39">
        <f>SUM(D324:D329)</f>
        <v>6.2</v>
      </c>
      <c r="E330" s="39"/>
      <c r="F330" s="40"/>
      <c r="G330" s="40"/>
      <c r="H330" s="40"/>
      <c r="I330" s="40"/>
      <c r="J330" s="40"/>
      <c r="K330" s="40"/>
      <c r="L330" s="59"/>
      <c r="M330" s="59"/>
      <c r="N330" s="59"/>
      <c r="O330" s="59">
        <f t="shared" ref="O330:P330" si="107">SUM(O324:O329)</f>
        <v>55662</v>
      </c>
      <c r="P330" s="59">
        <f t="shared" si="107"/>
        <v>667944</v>
      </c>
    </row>
    <row r="331" spans="1:16" s="4" customFormat="1" ht="15" x14ac:dyDescent="0.2">
      <c r="A331" s="197" t="s">
        <v>159</v>
      </c>
      <c r="B331" s="197"/>
      <c r="C331" s="197"/>
      <c r="D331" s="197"/>
      <c r="E331" s="197"/>
      <c r="F331" s="197"/>
      <c r="G331" s="197"/>
      <c r="H331" s="197"/>
      <c r="I331" s="197"/>
      <c r="J331" s="197"/>
      <c r="K331" s="197"/>
      <c r="L331" s="197"/>
      <c r="M331" s="197"/>
      <c r="N331" s="197"/>
      <c r="O331" s="197"/>
      <c r="P331" s="197"/>
    </row>
    <row r="332" spans="1:16" s="4" customFormat="1" ht="15" customHeight="1" x14ac:dyDescent="0.25">
      <c r="A332" s="42">
        <v>1</v>
      </c>
      <c r="B332" s="30" t="s">
        <v>141</v>
      </c>
      <c r="C332" s="96">
        <v>19</v>
      </c>
      <c r="D332" s="36">
        <v>1</v>
      </c>
      <c r="E332" s="37">
        <v>7293</v>
      </c>
      <c r="F332" s="38"/>
      <c r="G332" s="38"/>
      <c r="H332" s="38"/>
      <c r="I332" s="38"/>
      <c r="J332" s="38"/>
      <c r="K332" s="38">
        <f>MROUND(E332*0.25,1)</f>
        <v>1823</v>
      </c>
      <c r="L332" s="38">
        <f>MROUND(E332*0.15,1)</f>
        <v>1094</v>
      </c>
      <c r="M332" s="38">
        <f>8210-7293</f>
        <v>917</v>
      </c>
      <c r="N332" s="38">
        <f>MROUND(F332+G332+H332+I332+J332+K332+L332+M332,1)</f>
        <v>3834</v>
      </c>
      <c r="O332" s="38">
        <f t="shared" ref="O332:O337" si="108">MROUND(D332*(E332+N332),1)</f>
        <v>11127</v>
      </c>
      <c r="P332" s="38">
        <f t="shared" ref="P332:P337" si="109">MROUND(O332*12,1)</f>
        <v>133524</v>
      </c>
    </row>
    <row r="333" spans="1:16" s="4" customFormat="1" ht="15" customHeight="1" x14ac:dyDescent="0.25">
      <c r="A333" s="42">
        <v>2</v>
      </c>
      <c r="B333" s="30" t="s">
        <v>136</v>
      </c>
      <c r="C333" s="96">
        <v>19</v>
      </c>
      <c r="D333" s="36">
        <v>2.25</v>
      </c>
      <c r="E333" s="37">
        <v>7293</v>
      </c>
      <c r="F333" s="38"/>
      <c r="G333" s="38"/>
      <c r="H333" s="38"/>
      <c r="I333" s="38"/>
      <c r="J333" s="38"/>
      <c r="K333" s="38">
        <f>MROUND(E333*0.25,1)</f>
        <v>1823</v>
      </c>
      <c r="L333" s="38">
        <f>MROUND(E333*0.15,1)</f>
        <v>1094</v>
      </c>
      <c r="M333" s="38"/>
      <c r="N333" s="38">
        <f>MROUND(F333+G333+H333+I333+J333+K333+L333+M333,1)</f>
        <v>2917</v>
      </c>
      <c r="O333" s="38">
        <f t="shared" si="108"/>
        <v>22973</v>
      </c>
      <c r="P333" s="38">
        <f t="shared" si="109"/>
        <v>275676</v>
      </c>
    </row>
    <row r="334" spans="1:16" s="4" customFormat="1" ht="15" customHeight="1" x14ac:dyDescent="0.25">
      <c r="A334" s="42">
        <v>3</v>
      </c>
      <c r="B334" s="30" t="s">
        <v>137</v>
      </c>
      <c r="C334" s="99">
        <v>17</v>
      </c>
      <c r="D334" s="36">
        <v>1</v>
      </c>
      <c r="E334" s="37">
        <v>6397</v>
      </c>
      <c r="F334" s="38"/>
      <c r="G334" s="38"/>
      <c r="H334" s="38"/>
      <c r="I334" s="38"/>
      <c r="J334" s="38"/>
      <c r="K334" s="38"/>
      <c r="L334" s="38">
        <f>MROUND(E334*0.15,1)</f>
        <v>960</v>
      </c>
      <c r="M334" s="38"/>
      <c r="N334" s="38">
        <f>MROUND(F334+G334+H334+I334+J334+K334+L334+M334,1)</f>
        <v>960</v>
      </c>
      <c r="O334" s="38">
        <f t="shared" si="108"/>
        <v>7357</v>
      </c>
      <c r="P334" s="38">
        <f t="shared" si="109"/>
        <v>88284</v>
      </c>
    </row>
    <row r="335" spans="1:16" s="4" customFormat="1" ht="15" customHeight="1" x14ac:dyDescent="0.25">
      <c r="A335" s="42">
        <v>4</v>
      </c>
      <c r="B335" s="30" t="s">
        <v>140</v>
      </c>
      <c r="C335" s="96">
        <v>13</v>
      </c>
      <c r="D335" s="36">
        <v>1</v>
      </c>
      <c r="E335" s="37">
        <v>4361</v>
      </c>
      <c r="F335" s="38"/>
      <c r="G335" s="38">
        <f>MROUND(E335*0.2,1)</f>
        <v>872</v>
      </c>
      <c r="H335" s="38"/>
      <c r="I335" s="38"/>
      <c r="J335" s="38"/>
      <c r="K335" s="38"/>
      <c r="L335" s="38"/>
      <c r="M335" s="38"/>
      <c r="N335" s="38">
        <f>MROUND(F335+G335+H335+I335+J335+K335+L335+M335,1)</f>
        <v>872</v>
      </c>
      <c r="O335" s="38">
        <f t="shared" si="108"/>
        <v>5233</v>
      </c>
      <c r="P335" s="38">
        <f t="shared" si="109"/>
        <v>62796</v>
      </c>
    </row>
    <row r="336" spans="1:16" s="4" customFormat="1" ht="15" customHeight="1" x14ac:dyDescent="0.25">
      <c r="A336" s="42">
        <v>5</v>
      </c>
      <c r="B336" s="30" t="s">
        <v>21</v>
      </c>
      <c r="C336" s="96">
        <v>10</v>
      </c>
      <c r="D336" s="36">
        <v>1</v>
      </c>
      <c r="E336" s="37">
        <v>3496</v>
      </c>
      <c r="F336" s="38"/>
      <c r="G336" s="38"/>
      <c r="H336" s="38"/>
      <c r="I336" s="38"/>
      <c r="J336" s="38"/>
      <c r="K336" s="38"/>
      <c r="L336" s="38"/>
      <c r="M336" s="38"/>
      <c r="N336" s="38"/>
      <c r="O336" s="38">
        <f t="shared" si="108"/>
        <v>3496</v>
      </c>
      <c r="P336" s="38">
        <f t="shared" si="109"/>
        <v>41952</v>
      </c>
    </row>
    <row r="337" spans="1:16" s="4" customFormat="1" ht="15" customHeight="1" x14ac:dyDescent="0.25">
      <c r="A337" s="42">
        <v>6</v>
      </c>
      <c r="B337" s="30" t="s">
        <v>18</v>
      </c>
      <c r="C337" s="96">
        <v>5</v>
      </c>
      <c r="D337" s="36">
        <v>1</v>
      </c>
      <c r="E337" s="37">
        <v>2613</v>
      </c>
      <c r="F337" s="38"/>
      <c r="G337" s="38"/>
      <c r="H337" s="38"/>
      <c r="I337" s="38"/>
      <c r="J337" s="38"/>
      <c r="K337" s="38"/>
      <c r="L337" s="38"/>
      <c r="M337" s="38"/>
      <c r="N337" s="38"/>
      <c r="O337" s="38">
        <f t="shared" si="108"/>
        <v>2613</v>
      </c>
      <c r="P337" s="38">
        <f t="shared" si="109"/>
        <v>31356</v>
      </c>
    </row>
    <row r="338" spans="1:16" s="4" customFormat="1" ht="15" x14ac:dyDescent="0.25">
      <c r="A338" s="172" t="s">
        <v>17</v>
      </c>
      <c r="B338" s="173"/>
      <c r="C338" s="96"/>
      <c r="D338" s="39">
        <f>SUM(D332:D337)</f>
        <v>7.25</v>
      </c>
      <c r="E338" s="39"/>
      <c r="F338" s="40"/>
      <c r="G338" s="40"/>
      <c r="H338" s="40"/>
      <c r="I338" s="40"/>
      <c r="J338" s="40"/>
      <c r="K338" s="40"/>
      <c r="L338" s="59"/>
      <c r="M338" s="59"/>
      <c r="N338" s="59"/>
      <c r="O338" s="59">
        <f t="shared" ref="O338:P338" si="110">SUM(O332:O337)</f>
        <v>52799</v>
      </c>
      <c r="P338" s="59">
        <f t="shared" si="110"/>
        <v>633588</v>
      </c>
    </row>
    <row r="339" spans="1:16" s="4" customFormat="1" ht="15" x14ac:dyDescent="0.2">
      <c r="A339" s="197" t="s">
        <v>441</v>
      </c>
      <c r="B339" s="197"/>
      <c r="C339" s="197"/>
      <c r="D339" s="197"/>
      <c r="E339" s="197"/>
      <c r="F339" s="197"/>
      <c r="G339" s="197"/>
      <c r="H339" s="197"/>
      <c r="I339" s="197"/>
      <c r="J339" s="197"/>
      <c r="K339" s="197"/>
      <c r="L339" s="197"/>
      <c r="M339" s="197"/>
      <c r="N339" s="197"/>
      <c r="O339" s="197"/>
      <c r="P339" s="197"/>
    </row>
    <row r="340" spans="1:16" s="4" customFormat="1" ht="15" customHeight="1" x14ac:dyDescent="0.25">
      <c r="A340" s="42">
        <v>1</v>
      </c>
      <c r="B340" s="30" t="s">
        <v>141</v>
      </c>
      <c r="C340" s="96">
        <v>19</v>
      </c>
      <c r="D340" s="36">
        <v>1</v>
      </c>
      <c r="E340" s="37">
        <v>7293</v>
      </c>
      <c r="F340" s="38"/>
      <c r="G340" s="38"/>
      <c r="H340" s="38"/>
      <c r="I340" s="38"/>
      <c r="J340" s="38"/>
      <c r="K340" s="38">
        <f>MROUND(E340*0.25,1)</f>
        <v>1823</v>
      </c>
      <c r="L340" s="38">
        <f>MROUND(E340*0.15,1)</f>
        <v>1094</v>
      </c>
      <c r="M340" s="38">
        <f>8210-7293</f>
        <v>917</v>
      </c>
      <c r="N340" s="38">
        <f>MROUND(F340+G340+H340+I340+J340+K340+L340+M340,1)</f>
        <v>3834</v>
      </c>
      <c r="O340" s="38">
        <f t="shared" ref="O340:O345" si="111">MROUND(D340*(E340+N340),1)</f>
        <v>11127</v>
      </c>
      <c r="P340" s="38">
        <f t="shared" ref="P340:P345" si="112">MROUND(O340*12,1)</f>
        <v>133524</v>
      </c>
    </row>
    <row r="341" spans="1:16" s="4" customFormat="1" ht="15" customHeight="1" x14ac:dyDescent="0.25">
      <c r="A341" s="42">
        <v>2</v>
      </c>
      <c r="B341" s="30" t="s">
        <v>144</v>
      </c>
      <c r="C341" s="96">
        <v>20</v>
      </c>
      <c r="D341" s="36">
        <v>1.5</v>
      </c>
      <c r="E341" s="37">
        <v>7761</v>
      </c>
      <c r="F341" s="38"/>
      <c r="G341" s="38"/>
      <c r="H341" s="38"/>
      <c r="I341" s="38"/>
      <c r="J341" s="38"/>
      <c r="K341" s="38">
        <f>MROUND(E341*0.33,1)</f>
        <v>2561</v>
      </c>
      <c r="L341" s="38">
        <f>MROUND(E341*0.25,1)</f>
        <v>1940</v>
      </c>
      <c r="M341" s="38"/>
      <c r="N341" s="38">
        <f>MROUND(F341+G341+H341+I341+J341+K341+L341+M341,1)</f>
        <v>4501</v>
      </c>
      <c r="O341" s="38">
        <f t="shared" si="111"/>
        <v>18393</v>
      </c>
      <c r="P341" s="38">
        <f t="shared" si="112"/>
        <v>220716</v>
      </c>
    </row>
    <row r="342" spans="1:16" s="4" customFormat="1" ht="15" customHeight="1" x14ac:dyDescent="0.25">
      <c r="A342" s="42">
        <v>3</v>
      </c>
      <c r="B342" s="30" t="s">
        <v>219</v>
      </c>
      <c r="C342" s="96">
        <v>20</v>
      </c>
      <c r="D342" s="36">
        <v>1.5</v>
      </c>
      <c r="E342" s="37">
        <v>7761</v>
      </c>
      <c r="F342" s="38"/>
      <c r="G342" s="38"/>
      <c r="H342" s="38"/>
      <c r="I342" s="38"/>
      <c r="J342" s="38"/>
      <c r="K342" s="38">
        <f>MROUND(E342*0.25,1)</f>
        <v>1940</v>
      </c>
      <c r="L342" s="38">
        <f>MROUND(E342*0.15,1)</f>
        <v>1164</v>
      </c>
      <c r="M342" s="38"/>
      <c r="N342" s="38">
        <f>MROUND(F342+G342+H342+I342+J342+K342+L342+M342,1)</f>
        <v>3104</v>
      </c>
      <c r="O342" s="38">
        <f t="shared" si="111"/>
        <v>16298</v>
      </c>
      <c r="P342" s="38">
        <f t="shared" si="112"/>
        <v>195576</v>
      </c>
    </row>
    <row r="343" spans="1:16" s="4" customFormat="1" ht="15" customHeight="1" x14ac:dyDescent="0.25">
      <c r="A343" s="42">
        <v>4</v>
      </c>
      <c r="B343" s="30" t="s">
        <v>136</v>
      </c>
      <c r="C343" s="96">
        <v>19</v>
      </c>
      <c r="D343" s="36">
        <v>1.7</v>
      </c>
      <c r="E343" s="37">
        <v>7293</v>
      </c>
      <c r="F343" s="38"/>
      <c r="G343" s="38"/>
      <c r="H343" s="38"/>
      <c r="I343" s="38"/>
      <c r="J343" s="38"/>
      <c r="K343" s="38">
        <f>MROUND(E343*0.25,1)</f>
        <v>1823</v>
      </c>
      <c r="L343" s="38">
        <f>MROUND(E343*0.15,1)</f>
        <v>1094</v>
      </c>
      <c r="M343" s="38"/>
      <c r="N343" s="38">
        <f>MROUND(F343+G343+H343+I343+J343+K343+L343+M343,1)</f>
        <v>2917</v>
      </c>
      <c r="O343" s="38">
        <f t="shared" si="111"/>
        <v>17357</v>
      </c>
      <c r="P343" s="38">
        <f t="shared" si="112"/>
        <v>208284</v>
      </c>
    </row>
    <row r="344" spans="1:16" s="4" customFormat="1" ht="15" customHeight="1" x14ac:dyDescent="0.25">
      <c r="A344" s="42">
        <v>5</v>
      </c>
      <c r="B344" s="30" t="s">
        <v>140</v>
      </c>
      <c r="C344" s="96">
        <v>13</v>
      </c>
      <c r="D344" s="36">
        <v>1</v>
      </c>
      <c r="E344" s="37">
        <v>4361</v>
      </c>
      <c r="F344" s="38"/>
      <c r="G344" s="38">
        <f>MROUND(E344*0.2,1)</f>
        <v>872</v>
      </c>
      <c r="H344" s="38"/>
      <c r="I344" s="38"/>
      <c r="J344" s="38"/>
      <c r="K344" s="38"/>
      <c r="L344" s="38"/>
      <c r="M344" s="38"/>
      <c r="N344" s="38">
        <f>MROUND(F344+G344+H344+I344+J344+K344+L344+M344,1)</f>
        <v>872</v>
      </c>
      <c r="O344" s="38">
        <f t="shared" si="111"/>
        <v>5233</v>
      </c>
      <c r="P344" s="38">
        <f t="shared" si="112"/>
        <v>62796</v>
      </c>
    </row>
    <row r="345" spans="1:16" s="4" customFormat="1" ht="15" customHeight="1" x14ac:dyDescent="0.25">
      <c r="A345" s="42">
        <v>6</v>
      </c>
      <c r="B345" s="30" t="s">
        <v>21</v>
      </c>
      <c r="C345" s="96">
        <v>10</v>
      </c>
      <c r="D345" s="36">
        <v>1</v>
      </c>
      <c r="E345" s="37">
        <v>3496</v>
      </c>
      <c r="F345" s="38"/>
      <c r="G345" s="38"/>
      <c r="H345" s="38"/>
      <c r="I345" s="38"/>
      <c r="J345" s="38"/>
      <c r="K345" s="38"/>
      <c r="L345" s="38"/>
      <c r="M345" s="38"/>
      <c r="N345" s="38"/>
      <c r="O345" s="38">
        <f t="shared" si="111"/>
        <v>3496</v>
      </c>
      <c r="P345" s="38">
        <f t="shared" si="112"/>
        <v>41952</v>
      </c>
    </row>
    <row r="346" spans="1:16" s="4" customFormat="1" ht="15" x14ac:dyDescent="0.25">
      <c r="A346" s="172" t="s">
        <v>17</v>
      </c>
      <c r="B346" s="173"/>
      <c r="C346" s="96"/>
      <c r="D346" s="39">
        <f>SUM(D340:D345)</f>
        <v>7.7</v>
      </c>
      <c r="E346" s="39"/>
      <c r="F346" s="40"/>
      <c r="G346" s="40"/>
      <c r="H346" s="40"/>
      <c r="I346" s="40"/>
      <c r="J346" s="40"/>
      <c r="K346" s="40"/>
      <c r="L346" s="59"/>
      <c r="M346" s="59"/>
      <c r="N346" s="59"/>
      <c r="O346" s="59">
        <f t="shared" ref="O346:P346" si="113">SUM(O340:O345)</f>
        <v>71904</v>
      </c>
      <c r="P346" s="59">
        <f t="shared" si="113"/>
        <v>862848</v>
      </c>
    </row>
    <row r="347" spans="1:16" s="4" customFormat="1" ht="15" customHeight="1" x14ac:dyDescent="0.2">
      <c r="A347" s="171" t="s">
        <v>162</v>
      </c>
      <c r="B347" s="171"/>
      <c r="C347" s="171"/>
      <c r="D347" s="171"/>
      <c r="E347" s="171"/>
      <c r="F347" s="171"/>
      <c r="G347" s="171"/>
      <c r="H347" s="171"/>
      <c r="I347" s="171"/>
      <c r="J347" s="171"/>
      <c r="K347" s="171"/>
      <c r="L347" s="171"/>
      <c r="M347" s="171"/>
      <c r="N347" s="171"/>
      <c r="O347" s="171"/>
      <c r="P347" s="171"/>
    </row>
    <row r="348" spans="1:16" s="4" customFormat="1" ht="30" x14ac:dyDescent="0.25">
      <c r="A348" s="42">
        <v>1</v>
      </c>
      <c r="B348" s="30" t="s">
        <v>271</v>
      </c>
      <c r="C348" s="96">
        <v>21</v>
      </c>
      <c r="D348" s="36">
        <v>1</v>
      </c>
      <c r="E348" s="37">
        <v>8210</v>
      </c>
      <c r="F348" s="38"/>
      <c r="G348" s="38"/>
      <c r="H348" s="38"/>
      <c r="I348" s="38"/>
      <c r="J348" s="38"/>
      <c r="K348" s="38">
        <f>MROUND(E348*0.33,1)</f>
        <v>2709</v>
      </c>
      <c r="L348" s="38">
        <f>MROUND(E348*0.25,1)</f>
        <v>2053</v>
      </c>
      <c r="M348" s="38"/>
      <c r="N348" s="38">
        <f>MROUND(F348+G348+H348+I348+J348+K348+L348+M348,1)</f>
        <v>4762</v>
      </c>
      <c r="O348" s="38">
        <f>MROUND(D348*(E348+N348),1)</f>
        <v>12972</v>
      </c>
      <c r="P348" s="38">
        <f>MROUND(O348*12,1)</f>
        <v>155664</v>
      </c>
    </row>
    <row r="349" spans="1:16" s="4" customFormat="1" ht="30" x14ac:dyDescent="0.25">
      <c r="A349" s="145">
        <v>2</v>
      </c>
      <c r="B349" s="30" t="s">
        <v>411</v>
      </c>
      <c r="C349" s="97"/>
      <c r="D349" s="36">
        <v>1</v>
      </c>
      <c r="E349" s="37">
        <v>7799</v>
      </c>
      <c r="F349" s="38"/>
      <c r="G349" s="38"/>
      <c r="H349" s="38"/>
      <c r="I349" s="38"/>
      <c r="J349" s="38"/>
      <c r="K349" s="38">
        <f>MROUND(E349*0.25,1)</f>
        <v>1950</v>
      </c>
      <c r="L349" s="38">
        <f>MROUND(E349*0.15,1)</f>
        <v>1170</v>
      </c>
      <c r="M349" s="38"/>
      <c r="N349" s="38">
        <f>MROUND(F349+G349+H349+I349+J349+K349+L349+M349,1)</f>
        <v>3120</v>
      </c>
      <c r="O349" s="38">
        <f>MROUND(D349*(E349+N349),1)</f>
        <v>10919</v>
      </c>
      <c r="P349" s="38">
        <f>MROUND(O349*12,1)</f>
        <v>131028</v>
      </c>
    </row>
    <row r="350" spans="1:16" s="4" customFormat="1" ht="15" x14ac:dyDescent="0.25">
      <c r="A350" s="42">
        <v>3</v>
      </c>
      <c r="B350" s="30" t="s">
        <v>15</v>
      </c>
      <c r="C350" s="96">
        <v>10</v>
      </c>
      <c r="D350" s="43">
        <v>2</v>
      </c>
      <c r="E350" s="37">
        <v>3496</v>
      </c>
      <c r="F350" s="38"/>
      <c r="G350" s="38"/>
      <c r="H350" s="38"/>
      <c r="I350" s="38"/>
      <c r="J350" s="38"/>
      <c r="K350" s="38"/>
      <c r="L350" s="38"/>
      <c r="M350" s="38"/>
      <c r="N350" s="38"/>
      <c r="O350" s="38">
        <f>MROUND(D350*(E350+N350),1)</f>
        <v>6992</v>
      </c>
      <c r="P350" s="38">
        <f>MROUND(O350*12,1)</f>
        <v>83904</v>
      </c>
    </row>
    <row r="351" spans="1:16" s="4" customFormat="1" ht="15" x14ac:dyDescent="0.25">
      <c r="A351" s="172" t="s">
        <v>17</v>
      </c>
      <c r="B351" s="173"/>
      <c r="C351" s="96"/>
      <c r="D351" s="39">
        <f>SUM(D348:D350)</f>
        <v>4</v>
      </c>
      <c r="E351" s="39"/>
      <c r="F351" s="40"/>
      <c r="G351" s="40"/>
      <c r="H351" s="40"/>
      <c r="I351" s="40"/>
      <c r="J351" s="40"/>
      <c r="K351" s="40"/>
      <c r="L351" s="59"/>
      <c r="M351" s="59"/>
      <c r="N351" s="59"/>
      <c r="O351" s="59">
        <f t="shared" ref="O351:P351" si="114">SUM(O348:O350)</f>
        <v>30883</v>
      </c>
      <c r="P351" s="59">
        <f t="shared" si="114"/>
        <v>370596</v>
      </c>
    </row>
    <row r="352" spans="1:16" s="4" customFormat="1" ht="15" x14ac:dyDescent="0.2">
      <c r="A352" s="197" t="s">
        <v>163</v>
      </c>
      <c r="B352" s="197"/>
      <c r="C352" s="197"/>
      <c r="D352" s="197"/>
      <c r="E352" s="197"/>
      <c r="F352" s="197"/>
      <c r="G352" s="197"/>
      <c r="H352" s="197"/>
      <c r="I352" s="197"/>
      <c r="J352" s="197"/>
      <c r="K352" s="197"/>
      <c r="L352" s="197"/>
      <c r="M352" s="197"/>
      <c r="N352" s="197"/>
      <c r="O352" s="197"/>
      <c r="P352" s="197"/>
    </row>
    <row r="353" spans="1:16" s="4" customFormat="1" ht="15" customHeight="1" x14ac:dyDescent="0.25">
      <c r="A353" s="42">
        <v>1</v>
      </c>
      <c r="B353" s="30" t="s">
        <v>134</v>
      </c>
      <c r="C353" s="96">
        <v>21</v>
      </c>
      <c r="D353" s="36">
        <v>1</v>
      </c>
      <c r="E353" s="37">
        <v>8210</v>
      </c>
      <c r="F353" s="38"/>
      <c r="G353" s="38"/>
      <c r="H353" s="41"/>
      <c r="I353" s="38"/>
      <c r="J353" s="38"/>
      <c r="K353" s="38">
        <f>MROUND(E353*0.33,1)</f>
        <v>2709</v>
      </c>
      <c r="L353" s="38">
        <f>MROUND(E353*0.25,1)</f>
        <v>2053</v>
      </c>
      <c r="M353" s="38"/>
      <c r="N353" s="38">
        <f>MROUND(F353+G353+H353+I353+J353+K353+L353+M353,1)</f>
        <v>4762</v>
      </c>
      <c r="O353" s="38">
        <f t="shared" ref="O353:O358" si="115">MROUND(D353*(E353+N353),1)</f>
        <v>12972</v>
      </c>
      <c r="P353" s="38">
        <f t="shared" ref="P353:P358" si="116">MROUND(O353*12,1)</f>
        <v>155664</v>
      </c>
    </row>
    <row r="354" spans="1:16" s="4" customFormat="1" ht="15" customHeight="1" x14ac:dyDescent="0.25">
      <c r="A354" s="42">
        <v>2</v>
      </c>
      <c r="B354" s="30" t="s">
        <v>164</v>
      </c>
      <c r="C354" s="96">
        <v>20</v>
      </c>
      <c r="D354" s="36">
        <v>1.5</v>
      </c>
      <c r="E354" s="37">
        <v>7761</v>
      </c>
      <c r="F354" s="38"/>
      <c r="G354" s="38"/>
      <c r="H354" s="38"/>
      <c r="I354" s="38"/>
      <c r="J354" s="38"/>
      <c r="K354" s="38">
        <f>MROUND(E354*0.33,1)</f>
        <v>2561</v>
      </c>
      <c r="L354" s="38">
        <f>MROUND(E354*0.25,1)</f>
        <v>1940</v>
      </c>
      <c r="M354" s="38"/>
      <c r="N354" s="38">
        <f>MROUND(F354+G354+H354+I354+J354+K354+L354+M354,1)</f>
        <v>4501</v>
      </c>
      <c r="O354" s="38">
        <f t="shared" si="115"/>
        <v>18393</v>
      </c>
      <c r="P354" s="38">
        <f t="shared" si="116"/>
        <v>220716</v>
      </c>
    </row>
    <row r="355" spans="1:16" s="4" customFormat="1" ht="15" customHeight="1" x14ac:dyDescent="0.25">
      <c r="A355" s="42">
        <v>3</v>
      </c>
      <c r="B355" s="30" t="s">
        <v>157</v>
      </c>
      <c r="C355" s="96">
        <v>19</v>
      </c>
      <c r="D355" s="36">
        <v>3.75</v>
      </c>
      <c r="E355" s="37">
        <v>7293</v>
      </c>
      <c r="F355" s="38"/>
      <c r="G355" s="38"/>
      <c r="H355" s="38"/>
      <c r="I355" s="38"/>
      <c r="J355" s="38"/>
      <c r="K355" s="38">
        <f>MROUND(E355*0.25,1)</f>
        <v>1823</v>
      </c>
      <c r="L355" s="38">
        <f>MROUND(E355*0.15,1)</f>
        <v>1094</v>
      </c>
      <c r="M355" s="38"/>
      <c r="N355" s="38">
        <f>MROUND(F355+G355+H355+I355+J355+K355+L355+M355,1)</f>
        <v>2917</v>
      </c>
      <c r="O355" s="38">
        <f t="shared" si="115"/>
        <v>38288</v>
      </c>
      <c r="P355" s="38">
        <f t="shared" si="116"/>
        <v>459456</v>
      </c>
    </row>
    <row r="356" spans="1:16" s="4" customFormat="1" ht="15" customHeight="1" x14ac:dyDescent="0.25">
      <c r="A356" s="42">
        <v>4</v>
      </c>
      <c r="B356" s="30" t="s">
        <v>137</v>
      </c>
      <c r="C356" s="99">
        <v>17</v>
      </c>
      <c r="D356" s="36">
        <v>0.5</v>
      </c>
      <c r="E356" s="37">
        <v>6397</v>
      </c>
      <c r="F356" s="38"/>
      <c r="G356" s="38"/>
      <c r="H356" s="38"/>
      <c r="I356" s="38"/>
      <c r="J356" s="38"/>
      <c r="K356" s="38"/>
      <c r="L356" s="38">
        <f>MROUND(E356*0.15,1)</f>
        <v>960</v>
      </c>
      <c r="M356" s="38"/>
      <c r="N356" s="38">
        <f>MROUND(F356+G356+H356+I356+J356+K356+L356+M356,1)</f>
        <v>960</v>
      </c>
      <c r="O356" s="38">
        <f t="shared" si="115"/>
        <v>3679</v>
      </c>
      <c r="P356" s="38">
        <f t="shared" si="116"/>
        <v>44148</v>
      </c>
    </row>
    <row r="357" spans="1:16" s="4" customFormat="1" ht="15" customHeight="1" x14ac:dyDescent="0.25">
      <c r="A357" s="42">
        <v>5</v>
      </c>
      <c r="B357" s="30" t="s">
        <v>140</v>
      </c>
      <c r="C357" s="96">
        <v>13</v>
      </c>
      <c r="D357" s="36">
        <v>1</v>
      </c>
      <c r="E357" s="37">
        <v>4361</v>
      </c>
      <c r="F357" s="38"/>
      <c r="G357" s="38">
        <f>MROUND(E357*0.2,1)</f>
        <v>872</v>
      </c>
      <c r="H357" s="38"/>
      <c r="I357" s="38"/>
      <c r="J357" s="38"/>
      <c r="K357" s="38"/>
      <c r="L357" s="38"/>
      <c r="M357" s="38"/>
      <c r="N357" s="38">
        <f>MROUND(F357+G357+H357+I357+J357+K357+L357+M357,1)</f>
        <v>872</v>
      </c>
      <c r="O357" s="38">
        <f t="shared" si="115"/>
        <v>5233</v>
      </c>
      <c r="P357" s="38">
        <f t="shared" si="116"/>
        <v>62796</v>
      </c>
    </row>
    <row r="358" spans="1:16" s="4" customFormat="1" ht="15" customHeight="1" x14ac:dyDescent="0.25">
      <c r="A358" s="42">
        <v>6</v>
      </c>
      <c r="B358" s="30" t="s">
        <v>15</v>
      </c>
      <c r="C358" s="96">
        <v>10</v>
      </c>
      <c r="D358" s="36">
        <v>2</v>
      </c>
      <c r="E358" s="37">
        <v>3496</v>
      </c>
      <c r="F358" s="38"/>
      <c r="G358" s="38"/>
      <c r="H358" s="38"/>
      <c r="I358" s="38"/>
      <c r="J358" s="38"/>
      <c r="K358" s="38"/>
      <c r="L358" s="38"/>
      <c r="M358" s="38"/>
      <c r="N358" s="38"/>
      <c r="O358" s="38">
        <f t="shared" si="115"/>
        <v>6992</v>
      </c>
      <c r="P358" s="38">
        <f t="shared" si="116"/>
        <v>83904</v>
      </c>
    </row>
    <row r="359" spans="1:16" s="4" customFormat="1" ht="15" x14ac:dyDescent="0.25">
      <c r="A359" s="172" t="s">
        <v>17</v>
      </c>
      <c r="B359" s="173"/>
      <c r="C359" s="96"/>
      <c r="D359" s="39">
        <f>SUM(D353:D358)</f>
        <v>9.75</v>
      </c>
      <c r="E359" s="39"/>
      <c r="F359" s="40"/>
      <c r="G359" s="40"/>
      <c r="H359" s="40"/>
      <c r="I359" s="40"/>
      <c r="J359" s="40"/>
      <c r="K359" s="40"/>
      <c r="L359" s="59"/>
      <c r="M359" s="59"/>
      <c r="N359" s="59"/>
      <c r="O359" s="59">
        <f t="shared" ref="O359:P359" si="117">SUM(O353:O358)</f>
        <v>85557</v>
      </c>
      <c r="P359" s="59">
        <f t="shared" si="117"/>
        <v>1026684</v>
      </c>
    </row>
    <row r="360" spans="1:16" s="4" customFormat="1" ht="15" x14ac:dyDescent="0.2">
      <c r="A360" s="197" t="s">
        <v>292</v>
      </c>
      <c r="B360" s="197"/>
      <c r="C360" s="197"/>
      <c r="D360" s="197"/>
      <c r="E360" s="197"/>
      <c r="F360" s="197"/>
      <c r="G360" s="197"/>
      <c r="H360" s="197"/>
      <c r="I360" s="197"/>
      <c r="J360" s="197"/>
      <c r="K360" s="197"/>
      <c r="L360" s="197"/>
      <c r="M360" s="197"/>
      <c r="N360" s="197"/>
      <c r="O360" s="197"/>
      <c r="P360" s="197"/>
    </row>
    <row r="361" spans="1:16" s="4" customFormat="1" ht="15" customHeight="1" x14ac:dyDescent="0.25">
      <c r="A361" s="42">
        <v>1</v>
      </c>
      <c r="B361" s="30" t="s">
        <v>134</v>
      </c>
      <c r="C361" s="96">
        <v>21</v>
      </c>
      <c r="D361" s="36">
        <v>1</v>
      </c>
      <c r="E361" s="37">
        <v>8210</v>
      </c>
      <c r="F361" s="38"/>
      <c r="G361" s="38"/>
      <c r="H361" s="38"/>
      <c r="I361" s="38"/>
      <c r="J361" s="38"/>
      <c r="K361" s="38">
        <f>MROUND(E361*0.33,1)</f>
        <v>2709</v>
      </c>
      <c r="L361" s="38">
        <f>MROUND(E361*0.25,1)</f>
        <v>2053</v>
      </c>
      <c r="M361" s="38"/>
      <c r="N361" s="38">
        <f t="shared" ref="N361:N365" si="118">MROUND(F361+G361+H361+I361+J361+K361+L361+M361,1)</f>
        <v>4762</v>
      </c>
      <c r="O361" s="38">
        <f t="shared" ref="O361:O368" si="119">MROUND(D361*(E361+N361),1)</f>
        <v>12972</v>
      </c>
      <c r="P361" s="38">
        <f t="shared" ref="P361:P368" si="120">MROUND(O361*12,1)</f>
        <v>155664</v>
      </c>
    </row>
    <row r="362" spans="1:16" s="4" customFormat="1" ht="15" customHeight="1" x14ac:dyDescent="0.25">
      <c r="A362" s="42">
        <v>2</v>
      </c>
      <c r="B362" s="30" t="s">
        <v>164</v>
      </c>
      <c r="C362" s="96">
        <v>20</v>
      </c>
      <c r="D362" s="36">
        <v>1.5</v>
      </c>
      <c r="E362" s="37">
        <v>7761</v>
      </c>
      <c r="F362" s="38"/>
      <c r="G362" s="38"/>
      <c r="H362" s="38"/>
      <c r="I362" s="38"/>
      <c r="J362" s="38"/>
      <c r="K362" s="38">
        <f>MROUND(E362*0.33,1)</f>
        <v>2561</v>
      </c>
      <c r="L362" s="38">
        <f>MROUND(E362*0.25,1)</f>
        <v>1940</v>
      </c>
      <c r="M362" s="38"/>
      <c r="N362" s="38">
        <f t="shared" si="118"/>
        <v>4501</v>
      </c>
      <c r="O362" s="38">
        <f t="shared" si="119"/>
        <v>18393</v>
      </c>
      <c r="P362" s="38">
        <f t="shared" si="120"/>
        <v>220716</v>
      </c>
    </row>
    <row r="363" spans="1:16" s="4" customFormat="1" ht="15" customHeight="1" x14ac:dyDescent="0.25">
      <c r="A363" s="42">
        <v>3</v>
      </c>
      <c r="B363" s="30" t="s">
        <v>219</v>
      </c>
      <c r="C363" s="96">
        <v>20</v>
      </c>
      <c r="D363" s="36">
        <v>1.5</v>
      </c>
      <c r="E363" s="37">
        <v>7761</v>
      </c>
      <c r="F363" s="38"/>
      <c r="G363" s="38"/>
      <c r="H363" s="38"/>
      <c r="I363" s="38"/>
      <c r="J363" s="38"/>
      <c r="K363" s="38">
        <f>MROUND(E363*0.25,1)</f>
        <v>1940</v>
      </c>
      <c r="L363" s="38">
        <f>MROUND(E363*0.15,1)</f>
        <v>1164</v>
      </c>
      <c r="M363" s="38"/>
      <c r="N363" s="38">
        <f t="shared" si="118"/>
        <v>3104</v>
      </c>
      <c r="O363" s="38">
        <f t="shared" si="119"/>
        <v>16298</v>
      </c>
      <c r="P363" s="38">
        <f t="shared" si="120"/>
        <v>195576</v>
      </c>
    </row>
    <row r="364" spans="1:16" s="4" customFormat="1" ht="15" customHeight="1" x14ac:dyDescent="0.25">
      <c r="A364" s="42">
        <v>4</v>
      </c>
      <c r="B364" s="30" t="s">
        <v>219</v>
      </c>
      <c r="C364" s="99">
        <v>19</v>
      </c>
      <c r="D364" s="36">
        <v>0.5</v>
      </c>
      <c r="E364" s="37">
        <v>7293</v>
      </c>
      <c r="F364" s="38"/>
      <c r="G364" s="38"/>
      <c r="H364" s="38"/>
      <c r="I364" s="38"/>
      <c r="J364" s="38"/>
      <c r="K364" s="38">
        <f>MROUND(E364*0.25,1)</f>
        <v>1823</v>
      </c>
      <c r="L364" s="38">
        <f>MROUND(E364*0.15,1)</f>
        <v>1094</v>
      </c>
      <c r="M364" s="41"/>
      <c r="N364" s="38">
        <f t="shared" si="118"/>
        <v>2917</v>
      </c>
      <c r="O364" s="38">
        <f t="shared" si="119"/>
        <v>5105</v>
      </c>
      <c r="P364" s="38">
        <f t="shared" si="120"/>
        <v>61260</v>
      </c>
    </row>
    <row r="365" spans="1:16" s="4" customFormat="1" ht="15" customHeight="1" x14ac:dyDescent="0.25">
      <c r="A365" s="42">
        <v>5</v>
      </c>
      <c r="B365" s="30" t="s">
        <v>136</v>
      </c>
      <c r="C365" s="96">
        <v>19</v>
      </c>
      <c r="D365" s="36">
        <v>2</v>
      </c>
      <c r="E365" s="37">
        <v>7293</v>
      </c>
      <c r="F365" s="38"/>
      <c r="G365" s="38"/>
      <c r="H365" s="38"/>
      <c r="I365" s="38"/>
      <c r="J365" s="38"/>
      <c r="K365" s="38">
        <f>MROUND(E365*0.25,1)</f>
        <v>1823</v>
      </c>
      <c r="L365" s="38">
        <f>MROUND(E365*0.15,1)</f>
        <v>1094</v>
      </c>
      <c r="M365" s="38"/>
      <c r="N365" s="38">
        <f t="shared" si="118"/>
        <v>2917</v>
      </c>
      <c r="O365" s="38">
        <f t="shared" si="119"/>
        <v>20420</v>
      </c>
      <c r="P365" s="38">
        <f t="shared" si="120"/>
        <v>245040</v>
      </c>
    </row>
    <row r="366" spans="1:16" s="4" customFormat="1" ht="15" customHeight="1" x14ac:dyDescent="0.25">
      <c r="A366" s="42">
        <v>6</v>
      </c>
      <c r="B366" s="30" t="s">
        <v>138</v>
      </c>
      <c r="C366" s="96">
        <v>17</v>
      </c>
      <c r="D366" s="36">
        <v>1</v>
      </c>
      <c r="E366" s="37">
        <v>6397</v>
      </c>
      <c r="F366" s="38"/>
      <c r="G366" s="38"/>
      <c r="H366" s="38"/>
      <c r="I366" s="38"/>
      <c r="J366" s="38"/>
      <c r="K366" s="38"/>
      <c r="L366" s="38"/>
      <c r="M366" s="38"/>
      <c r="N366" s="38"/>
      <c r="O366" s="38">
        <f t="shared" si="119"/>
        <v>6397</v>
      </c>
      <c r="P366" s="38">
        <f t="shared" si="120"/>
        <v>76764</v>
      </c>
    </row>
    <row r="367" spans="1:16" s="4" customFormat="1" ht="15" customHeight="1" x14ac:dyDescent="0.25">
      <c r="A367" s="42">
        <v>7</v>
      </c>
      <c r="B367" s="30" t="s">
        <v>140</v>
      </c>
      <c r="C367" s="96">
        <v>13</v>
      </c>
      <c r="D367" s="36">
        <v>1</v>
      </c>
      <c r="E367" s="37">
        <v>4361</v>
      </c>
      <c r="F367" s="38"/>
      <c r="G367" s="38">
        <f>MROUND(E367*0.2,1)</f>
        <v>872</v>
      </c>
      <c r="H367" s="38"/>
      <c r="I367" s="38"/>
      <c r="J367" s="38"/>
      <c r="K367" s="38"/>
      <c r="L367" s="38"/>
      <c r="M367" s="38"/>
      <c r="N367" s="38">
        <f>MROUND(F367+G367+H367+I367+J367+K367+L367+M367,1)</f>
        <v>872</v>
      </c>
      <c r="O367" s="38">
        <f t="shared" si="119"/>
        <v>5233</v>
      </c>
      <c r="P367" s="38">
        <f t="shared" si="120"/>
        <v>62796</v>
      </c>
    </row>
    <row r="368" spans="1:16" s="4" customFormat="1" ht="15" customHeight="1" x14ac:dyDescent="0.25">
      <c r="A368" s="42">
        <v>8</v>
      </c>
      <c r="B368" s="30" t="s">
        <v>15</v>
      </c>
      <c r="C368" s="96">
        <v>10</v>
      </c>
      <c r="D368" s="36">
        <v>1</v>
      </c>
      <c r="E368" s="37">
        <v>3496</v>
      </c>
      <c r="F368" s="38"/>
      <c r="G368" s="38"/>
      <c r="H368" s="38"/>
      <c r="I368" s="38"/>
      <c r="J368" s="38"/>
      <c r="K368" s="38"/>
      <c r="L368" s="38"/>
      <c r="M368" s="38"/>
      <c r="N368" s="38"/>
      <c r="O368" s="38">
        <f t="shared" si="119"/>
        <v>3496</v>
      </c>
      <c r="P368" s="38">
        <f t="shared" si="120"/>
        <v>41952</v>
      </c>
    </row>
    <row r="369" spans="1:16" s="4" customFormat="1" ht="15" x14ac:dyDescent="0.25">
      <c r="A369" s="172" t="s">
        <v>17</v>
      </c>
      <c r="B369" s="173"/>
      <c r="C369" s="96"/>
      <c r="D369" s="39">
        <f>SUM(D361:D368)</f>
        <v>9.5</v>
      </c>
      <c r="E369" s="39"/>
      <c r="F369" s="40"/>
      <c r="G369" s="40"/>
      <c r="H369" s="40"/>
      <c r="I369" s="40"/>
      <c r="J369" s="40"/>
      <c r="K369" s="40"/>
      <c r="L369" s="59"/>
      <c r="M369" s="59"/>
      <c r="N369" s="59"/>
      <c r="O369" s="59">
        <f t="shared" ref="O369:P369" si="121">SUM(O361:O368)</f>
        <v>88314</v>
      </c>
      <c r="P369" s="59">
        <f t="shared" si="121"/>
        <v>1059768</v>
      </c>
    </row>
    <row r="370" spans="1:16" s="4" customFormat="1" ht="15" x14ac:dyDescent="0.2">
      <c r="A370" s="197" t="s">
        <v>461</v>
      </c>
      <c r="B370" s="197"/>
      <c r="C370" s="197"/>
      <c r="D370" s="197"/>
      <c r="E370" s="197"/>
      <c r="F370" s="197"/>
      <c r="G370" s="197"/>
      <c r="H370" s="197"/>
      <c r="I370" s="197"/>
      <c r="J370" s="197"/>
      <c r="K370" s="197"/>
      <c r="L370" s="197"/>
      <c r="M370" s="197"/>
      <c r="N370" s="197"/>
      <c r="O370" s="197"/>
      <c r="P370" s="197"/>
    </row>
    <row r="371" spans="1:16" s="4" customFormat="1" ht="30" x14ac:dyDescent="0.25">
      <c r="A371" s="42">
        <v>1</v>
      </c>
      <c r="B371" s="30" t="s">
        <v>290</v>
      </c>
      <c r="C371" s="99">
        <v>19</v>
      </c>
      <c r="D371" s="36">
        <v>1</v>
      </c>
      <c r="E371" s="37">
        <v>7293</v>
      </c>
      <c r="F371" s="38"/>
      <c r="G371" s="38"/>
      <c r="H371" s="38"/>
      <c r="I371" s="38"/>
      <c r="J371" s="38"/>
      <c r="K371" s="38">
        <f>MROUND(E371*0.25,1)</f>
        <v>1823</v>
      </c>
      <c r="L371" s="38">
        <f>MROUND(E371*0.25,1)</f>
        <v>1823</v>
      </c>
      <c r="M371" s="38">
        <f>8210-7293</f>
        <v>917</v>
      </c>
      <c r="N371" s="38">
        <f>MROUND(F371+G371+H371+I371+J371+K371+L371+M371,1)</f>
        <v>4563</v>
      </c>
      <c r="O371" s="38">
        <f>MROUND(D371*(E371+N371),1)</f>
        <v>11856</v>
      </c>
      <c r="P371" s="38">
        <f>MROUND(O371*12,1)</f>
        <v>142272</v>
      </c>
    </row>
    <row r="372" spans="1:16" s="4" customFormat="1" ht="15" customHeight="1" x14ac:dyDescent="0.25">
      <c r="A372" s="42">
        <v>2</v>
      </c>
      <c r="B372" s="30" t="s">
        <v>136</v>
      </c>
      <c r="C372" s="96">
        <v>19</v>
      </c>
      <c r="D372" s="36">
        <v>5</v>
      </c>
      <c r="E372" s="37">
        <v>7293</v>
      </c>
      <c r="F372" s="38"/>
      <c r="G372" s="38"/>
      <c r="H372" s="38"/>
      <c r="I372" s="38"/>
      <c r="J372" s="38"/>
      <c r="K372" s="38">
        <f>MROUND(E372*0.25,1)</f>
        <v>1823</v>
      </c>
      <c r="L372" s="38">
        <f>MROUND(E372*0.15,1)</f>
        <v>1094</v>
      </c>
      <c r="M372" s="38"/>
      <c r="N372" s="38">
        <f>MROUND(F372+G372+H372+I372+J372+K372+L372+M372,1)</f>
        <v>2917</v>
      </c>
      <c r="O372" s="38">
        <f>MROUND(D372*(E372+N372),1)</f>
        <v>51050</v>
      </c>
      <c r="P372" s="38">
        <f>MROUND(O372*12,1)</f>
        <v>612600</v>
      </c>
    </row>
    <row r="373" spans="1:16" s="4" customFormat="1" ht="15" customHeight="1" x14ac:dyDescent="0.25">
      <c r="A373" s="42">
        <v>3</v>
      </c>
      <c r="B373" s="30" t="s">
        <v>137</v>
      </c>
      <c r="C373" s="96">
        <v>19</v>
      </c>
      <c r="D373" s="36">
        <v>1.5</v>
      </c>
      <c r="E373" s="37">
        <v>7293</v>
      </c>
      <c r="F373" s="38"/>
      <c r="G373" s="38"/>
      <c r="H373" s="38"/>
      <c r="I373" s="38"/>
      <c r="J373" s="38"/>
      <c r="K373" s="38"/>
      <c r="L373" s="38">
        <f>MROUND(E373*0.15,1)</f>
        <v>1094</v>
      </c>
      <c r="M373" s="38"/>
      <c r="N373" s="38">
        <f>MROUND(F373+G373+H373+I373+J373+K373+L373+M373,1)</f>
        <v>1094</v>
      </c>
      <c r="O373" s="38">
        <f t="shared" ref="O373" si="122">MROUND(D373*(E373+N373),1)</f>
        <v>12581</v>
      </c>
      <c r="P373" s="38">
        <f t="shared" ref="P373" si="123">MROUND(O373*12,1)</f>
        <v>150972</v>
      </c>
    </row>
    <row r="374" spans="1:16" s="4" customFormat="1" ht="15" customHeight="1" x14ac:dyDescent="0.25">
      <c r="A374" s="145">
        <v>4</v>
      </c>
      <c r="B374" s="30" t="s">
        <v>138</v>
      </c>
      <c r="C374" s="96">
        <v>17</v>
      </c>
      <c r="D374" s="36">
        <v>1.25</v>
      </c>
      <c r="E374" s="37">
        <v>6397</v>
      </c>
      <c r="F374" s="38"/>
      <c r="G374" s="38"/>
      <c r="H374" s="38"/>
      <c r="I374" s="38"/>
      <c r="J374" s="38"/>
      <c r="K374" s="38"/>
      <c r="L374" s="38"/>
      <c r="M374" s="38"/>
      <c r="N374" s="38"/>
      <c r="O374" s="38">
        <f>MROUND(D374*(E374+N374),1)</f>
        <v>7996</v>
      </c>
      <c r="P374" s="38">
        <f>MROUND(O374*12,1)</f>
        <v>95952</v>
      </c>
    </row>
    <row r="375" spans="1:16" s="4" customFormat="1" ht="15" customHeight="1" x14ac:dyDescent="0.25">
      <c r="A375" s="42">
        <v>5</v>
      </c>
      <c r="B375" s="30" t="s">
        <v>140</v>
      </c>
      <c r="C375" s="96">
        <v>13</v>
      </c>
      <c r="D375" s="36">
        <v>1</v>
      </c>
      <c r="E375" s="37">
        <v>4361</v>
      </c>
      <c r="F375" s="38"/>
      <c r="G375" s="38">
        <f>MROUND(E375*0.2,1)</f>
        <v>872</v>
      </c>
      <c r="H375" s="38"/>
      <c r="I375" s="38"/>
      <c r="J375" s="38"/>
      <c r="K375" s="38"/>
      <c r="L375" s="38"/>
      <c r="M375" s="38"/>
      <c r="N375" s="38">
        <f>MROUND(F375+G375+H375+I375+J375+K375+L375+M375,1)</f>
        <v>872</v>
      </c>
      <c r="O375" s="38">
        <f>MROUND(D375*(E375+N375),1)</f>
        <v>5233</v>
      </c>
      <c r="P375" s="38">
        <f>MROUND(O375*12,1)</f>
        <v>62796</v>
      </c>
    </row>
    <row r="376" spans="1:16" s="4" customFormat="1" ht="15" customHeight="1" x14ac:dyDescent="0.25">
      <c r="A376" s="42">
        <v>6</v>
      </c>
      <c r="B376" s="30" t="s">
        <v>16</v>
      </c>
      <c r="C376" s="96">
        <v>9</v>
      </c>
      <c r="D376" s="43">
        <v>1</v>
      </c>
      <c r="E376" s="37">
        <v>3323</v>
      </c>
      <c r="F376" s="38"/>
      <c r="G376" s="38"/>
      <c r="H376" s="38"/>
      <c r="I376" s="38"/>
      <c r="J376" s="38"/>
      <c r="K376" s="38"/>
      <c r="L376" s="38"/>
      <c r="M376" s="38"/>
      <c r="N376" s="38"/>
      <c r="O376" s="38">
        <f>MROUND(D376*(E376+N376),1)</f>
        <v>3323</v>
      </c>
      <c r="P376" s="38">
        <f>MROUND(O376*12,1)</f>
        <v>39876</v>
      </c>
    </row>
    <row r="377" spans="1:16" s="4" customFormat="1" ht="15" x14ac:dyDescent="0.25">
      <c r="A377" s="172" t="s">
        <v>17</v>
      </c>
      <c r="B377" s="173"/>
      <c r="C377" s="96"/>
      <c r="D377" s="39">
        <f>SUM(D371:D376)</f>
        <v>10.75</v>
      </c>
      <c r="E377" s="39"/>
      <c r="F377" s="40"/>
      <c r="G377" s="40"/>
      <c r="H377" s="40"/>
      <c r="I377" s="40"/>
      <c r="J377" s="40"/>
      <c r="K377" s="40"/>
      <c r="L377" s="59"/>
      <c r="M377" s="59"/>
      <c r="N377" s="59"/>
      <c r="O377" s="59">
        <f>SUM(O371:O376)</f>
        <v>92039</v>
      </c>
      <c r="P377" s="59">
        <f>SUM(P371:P376)</f>
        <v>1104468</v>
      </c>
    </row>
    <row r="378" spans="1:16" s="4" customFormat="1" ht="15" x14ac:dyDescent="0.2">
      <c r="A378" s="197" t="s">
        <v>127</v>
      </c>
      <c r="B378" s="197"/>
      <c r="C378" s="197"/>
      <c r="D378" s="197"/>
      <c r="E378" s="197"/>
      <c r="F378" s="197"/>
      <c r="G378" s="197"/>
      <c r="H378" s="197"/>
      <c r="I378" s="197"/>
      <c r="J378" s="197"/>
      <c r="K378" s="197"/>
      <c r="L378" s="197"/>
      <c r="M378" s="197"/>
      <c r="N378" s="197"/>
      <c r="O378" s="197"/>
      <c r="P378" s="197"/>
    </row>
    <row r="379" spans="1:16" s="4" customFormat="1" ht="30" x14ac:dyDescent="0.25">
      <c r="A379" s="42">
        <v>1</v>
      </c>
      <c r="B379" s="30" t="s">
        <v>221</v>
      </c>
      <c r="C379" s="99">
        <v>19</v>
      </c>
      <c r="D379" s="36">
        <v>1</v>
      </c>
      <c r="E379" s="37">
        <v>7293</v>
      </c>
      <c r="F379" s="38"/>
      <c r="G379" s="38"/>
      <c r="H379" s="38"/>
      <c r="I379" s="38"/>
      <c r="J379" s="38"/>
      <c r="K379" s="38">
        <f>MROUND(E379*0.25,1)</f>
        <v>1823</v>
      </c>
      <c r="L379" s="38">
        <f t="shared" ref="L379:L384" si="124">MROUND(E379*0.15,1)</f>
        <v>1094</v>
      </c>
      <c r="M379" s="38">
        <f>8210-7293</f>
        <v>917</v>
      </c>
      <c r="N379" s="38">
        <f>MROUND(F379+G379+H379+I379+J379+K379+L379+M379,1)</f>
        <v>3834</v>
      </c>
      <c r="O379" s="38">
        <f t="shared" ref="O379:O388" si="125">MROUND(D379*(E379+N379),1)</f>
        <v>11127</v>
      </c>
      <c r="P379" s="38">
        <f t="shared" ref="P379:P388" si="126">MROUND(O379*12,1)</f>
        <v>133524</v>
      </c>
    </row>
    <row r="380" spans="1:16" s="4" customFormat="1" ht="15" customHeight="1" x14ac:dyDescent="0.25">
      <c r="A380" s="42">
        <v>2</v>
      </c>
      <c r="B380" s="30" t="s">
        <v>219</v>
      </c>
      <c r="C380" s="96">
        <v>20</v>
      </c>
      <c r="D380" s="36">
        <v>0.5</v>
      </c>
      <c r="E380" s="37">
        <v>7761</v>
      </c>
      <c r="F380" s="38"/>
      <c r="G380" s="38"/>
      <c r="H380" s="38"/>
      <c r="I380" s="38"/>
      <c r="J380" s="38"/>
      <c r="K380" s="38">
        <f>MROUND(E380*0.25,1)</f>
        <v>1940</v>
      </c>
      <c r="L380" s="38">
        <f t="shared" si="124"/>
        <v>1164</v>
      </c>
      <c r="M380" s="38"/>
      <c r="N380" s="38">
        <f t="shared" ref="N380" si="127">MROUND(F380+G380+H380+I380+J380+K380+L380+M380,1)</f>
        <v>3104</v>
      </c>
      <c r="O380" s="38">
        <f t="shared" si="125"/>
        <v>5433</v>
      </c>
      <c r="P380" s="38">
        <f t="shared" si="126"/>
        <v>65196</v>
      </c>
    </row>
    <row r="381" spans="1:16" s="4" customFormat="1" ht="15" customHeight="1" x14ac:dyDescent="0.25">
      <c r="A381" s="42">
        <v>3</v>
      </c>
      <c r="B381" s="30" t="s">
        <v>219</v>
      </c>
      <c r="C381" s="99">
        <v>19</v>
      </c>
      <c r="D381" s="36">
        <v>0.5</v>
      </c>
      <c r="E381" s="37">
        <v>7293</v>
      </c>
      <c r="F381" s="38"/>
      <c r="G381" s="38"/>
      <c r="H381" s="38"/>
      <c r="I381" s="38"/>
      <c r="J381" s="38"/>
      <c r="K381" s="38">
        <f>MROUND(E381*0.25,1)</f>
        <v>1823</v>
      </c>
      <c r="L381" s="38">
        <f t="shared" si="124"/>
        <v>1094</v>
      </c>
      <c r="M381" s="41"/>
      <c r="N381" s="38">
        <f>MROUND(F381+G381+H381+I381+J381+K381+L381+M381,1)</f>
        <v>2917</v>
      </c>
      <c r="O381" s="38">
        <f t="shared" si="125"/>
        <v>5105</v>
      </c>
      <c r="P381" s="38">
        <f t="shared" si="126"/>
        <v>61260</v>
      </c>
    </row>
    <row r="382" spans="1:16" s="4" customFormat="1" ht="15" customHeight="1" x14ac:dyDescent="0.25">
      <c r="A382" s="42">
        <v>4</v>
      </c>
      <c r="B382" s="30" t="s">
        <v>136</v>
      </c>
      <c r="C382" s="96">
        <v>19</v>
      </c>
      <c r="D382" s="36">
        <v>5.5</v>
      </c>
      <c r="E382" s="37">
        <v>7293</v>
      </c>
      <c r="F382" s="38"/>
      <c r="G382" s="38"/>
      <c r="H382" s="38"/>
      <c r="I382" s="38"/>
      <c r="J382" s="38"/>
      <c r="K382" s="38">
        <f>MROUND(E382*0.25,1)</f>
        <v>1823</v>
      </c>
      <c r="L382" s="38">
        <f t="shared" si="124"/>
        <v>1094</v>
      </c>
      <c r="M382" s="38"/>
      <c r="N382" s="38">
        <f>MROUND(F382+G382+H382+I382+J382+K382+L382+M382,1)</f>
        <v>2917</v>
      </c>
      <c r="O382" s="38">
        <f t="shared" si="125"/>
        <v>56155</v>
      </c>
      <c r="P382" s="38">
        <f t="shared" si="126"/>
        <v>673860</v>
      </c>
    </row>
    <row r="383" spans="1:16" s="4" customFormat="1" ht="15" customHeight="1" x14ac:dyDescent="0.25">
      <c r="A383" s="145">
        <v>5</v>
      </c>
      <c r="B383" s="30" t="s">
        <v>137</v>
      </c>
      <c r="C383" s="96">
        <v>19</v>
      </c>
      <c r="D383" s="36">
        <v>2.25</v>
      </c>
      <c r="E383" s="37">
        <v>7293</v>
      </c>
      <c r="F383" s="38"/>
      <c r="G383" s="38"/>
      <c r="H383" s="38"/>
      <c r="I383" s="38"/>
      <c r="J383" s="38"/>
      <c r="K383" s="38"/>
      <c r="L383" s="38">
        <f t="shared" si="124"/>
        <v>1094</v>
      </c>
      <c r="M383" s="38"/>
      <c r="N383" s="38">
        <f>MROUND(F383+G383+H383+I383+J383+K383+L383+M383,1)</f>
        <v>1094</v>
      </c>
      <c r="O383" s="38">
        <f t="shared" si="125"/>
        <v>18871</v>
      </c>
      <c r="P383" s="38">
        <f t="shared" si="126"/>
        <v>226452</v>
      </c>
    </row>
    <row r="384" spans="1:16" s="4" customFormat="1" ht="15" customHeight="1" x14ac:dyDescent="0.25">
      <c r="A384" s="42">
        <v>6</v>
      </c>
      <c r="B384" s="30" t="s">
        <v>137</v>
      </c>
      <c r="C384" s="99">
        <v>17</v>
      </c>
      <c r="D384" s="36">
        <v>1.25</v>
      </c>
      <c r="E384" s="37">
        <v>6397</v>
      </c>
      <c r="F384" s="38"/>
      <c r="G384" s="38"/>
      <c r="H384" s="38"/>
      <c r="I384" s="38"/>
      <c r="J384" s="38"/>
      <c r="K384" s="38"/>
      <c r="L384" s="38">
        <f t="shared" si="124"/>
        <v>960</v>
      </c>
      <c r="M384" s="38"/>
      <c r="N384" s="38">
        <f>MROUND(F384+G384+H384+I384+J384+K384+L384+M384,1)</f>
        <v>960</v>
      </c>
      <c r="O384" s="38">
        <f t="shared" si="125"/>
        <v>9196</v>
      </c>
      <c r="P384" s="38">
        <f t="shared" si="126"/>
        <v>110352</v>
      </c>
    </row>
    <row r="385" spans="1:16" s="4" customFormat="1" ht="15" customHeight="1" x14ac:dyDescent="0.25">
      <c r="A385" s="42">
        <v>7</v>
      </c>
      <c r="B385" s="30" t="s">
        <v>138</v>
      </c>
      <c r="C385" s="96">
        <v>17</v>
      </c>
      <c r="D385" s="36">
        <v>4.75</v>
      </c>
      <c r="E385" s="37">
        <v>6397</v>
      </c>
      <c r="F385" s="38"/>
      <c r="G385" s="38"/>
      <c r="H385" s="38"/>
      <c r="I385" s="38"/>
      <c r="J385" s="38"/>
      <c r="K385" s="38"/>
      <c r="L385" s="38"/>
      <c r="M385" s="38"/>
      <c r="N385" s="38"/>
      <c r="O385" s="38">
        <f t="shared" si="125"/>
        <v>30386</v>
      </c>
      <c r="P385" s="38">
        <f t="shared" si="126"/>
        <v>364632</v>
      </c>
    </row>
    <row r="386" spans="1:16" s="4" customFormat="1" ht="15" customHeight="1" x14ac:dyDescent="0.25">
      <c r="A386" s="42">
        <v>8</v>
      </c>
      <c r="B386" s="30" t="s">
        <v>140</v>
      </c>
      <c r="C386" s="96">
        <v>13</v>
      </c>
      <c r="D386" s="36">
        <v>1</v>
      </c>
      <c r="E386" s="37">
        <v>4361</v>
      </c>
      <c r="F386" s="38"/>
      <c r="G386" s="38">
        <f>MROUND(E386*0.2,1)</f>
        <v>872</v>
      </c>
      <c r="H386" s="38"/>
      <c r="I386" s="38"/>
      <c r="J386" s="38"/>
      <c r="K386" s="38"/>
      <c r="L386" s="38"/>
      <c r="M386" s="38"/>
      <c r="N386" s="38">
        <f>MROUND(F386+G386+H386+I386+J386+K386+L386+M386,1)</f>
        <v>872</v>
      </c>
      <c r="O386" s="38">
        <f t="shared" si="125"/>
        <v>5233</v>
      </c>
      <c r="P386" s="38">
        <f t="shared" si="126"/>
        <v>62796</v>
      </c>
    </row>
    <row r="387" spans="1:16" s="4" customFormat="1" ht="15" customHeight="1" x14ac:dyDescent="0.25">
      <c r="A387" s="42">
        <v>9</v>
      </c>
      <c r="B387" s="30" t="s">
        <v>15</v>
      </c>
      <c r="C387" s="96">
        <v>10</v>
      </c>
      <c r="D387" s="36">
        <v>3</v>
      </c>
      <c r="E387" s="37">
        <v>3496</v>
      </c>
      <c r="F387" s="38"/>
      <c r="G387" s="38"/>
      <c r="H387" s="38"/>
      <c r="I387" s="38"/>
      <c r="J387" s="38"/>
      <c r="K387" s="38"/>
      <c r="L387" s="38"/>
      <c r="M387" s="38"/>
      <c r="N387" s="38"/>
      <c r="O387" s="38">
        <f t="shared" si="125"/>
        <v>10488</v>
      </c>
      <c r="P387" s="38">
        <f t="shared" si="126"/>
        <v>125856</v>
      </c>
    </row>
    <row r="388" spans="1:16" s="4" customFormat="1" ht="15" customHeight="1" x14ac:dyDescent="0.25">
      <c r="A388" s="42">
        <v>10</v>
      </c>
      <c r="B388" s="30" t="s">
        <v>16</v>
      </c>
      <c r="C388" s="96">
        <v>9</v>
      </c>
      <c r="D388" s="36">
        <v>1</v>
      </c>
      <c r="E388" s="37">
        <v>3323</v>
      </c>
      <c r="F388" s="38"/>
      <c r="G388" s="38"/>
      <c r="H388" s="38"/>
      <c r="I388" s="38"/>
      <c r="J388" s="38"/>
      <c r="K388" s="38"/>
      <c r="L388" s="38"/>
      <c r="M388" s="38"/>
      <c r="N388" s="38"/>
      <c r="O388" s="38">
        <f t="shared" si="125"/>
        <v>3323</v>
      </c>
      <c r="P388" s="38">
        <f t="shared" si="126"/>
        <v>39876</v>
      </c>
    </row>
    <row r="389" spans="1:16" s="4" customFormat="1" ht="15" x14ac:dyDescent="0.25">
      <c r="A389" s="172" t="s">
        <v>17</v>
      </c>
      <c r="B389" s="173"/>
      <c r="C389" s="96"/>
      <c r="D389" s="39">
        <f>SUM(D379:D388)</f>
        <v>20.75</v>
      </c>
      <c r="E389" s="39"/>
      <c r="F389" s="40"/>
      <c r="G389" s="40"/>
      <c r="H389" s="40"/>
      <c r="I389" s="40"/>
      <c r="J389" s="40"/>
      <c r="K389" s="40"/>
      <c r="L389" s="59"/>
      <c r="M389" s="59"/>
      <c r="N389" s="59"/>
      <c r="O389" s="59">
        <f t="shared" ref="O389:P389" si="128">SUM(O379:O388)</f>
        <v>155317</v>
      </c>
      <c r="P389" s="59">
        <f t="shared" si="128"/>
        <v>1863804</v>
      </c>
    </row>
    <row r="390" spans="1:16" s="4" customFormat="1" ht="15" customHeight="1" x14ac:dyDescent="0.2">
      <c r="A390" s="171" t="s">
        <v>378</v>
      </c>
      <c r="B390" s="171"/>
      <c r="C390" s="171"/>
      <c r="D390" s="171"/>
      <c r="E390" s="171"/>
      <c r="F390" s="171"/>
      <c r="G390" s="171"/>
      <c r="H390" s="171"/>
      <c r="I390" s="171"/>
      <c r="J390" s="171"/>
      <c r="K390" s="171"/>
      <c r="L390" s="171"/>
      <c r="M390" s="171"/>
      <c r="N390" s="171"/>
      <c r="O390" s="171"/>
      <c r="P390" s="171"/>
    </row>
    <row r="391" spans="1:16" s="4" customFormat="1" ht="30" x14ac:dyDescent="0.25">
      <c r="A391" s="42">
        <v>1</v>
      </c>
      <c r="B391" s="30" t="s">
        <v>272</v>
      </c>
      <c r="C391" s="96">
        <v>21</v>
      </c>
      <c r="D391" s="36">
        <v>1</v>
      </c>
      <c r="E391" s="37">
        <v>8210</v>
      </c>
      <c r="F391" s="38">
        <f>MROUND(E391*0.4,1)</f>
        <v>3284</v>
      </c>
      <c r="G391" s="38"/>
      <c r="H391" s="38"/>
      <c r="I391" s="38"/>
      <c r="J391" s="38"/>
      <c r="K391" s="38">
        <f>MROUND(E391*0.33,1)</f>
        <v>2709</v>
      </c>
      <c r="L391" s="38">
        <f>MROUND(E391*0.15,1)</f>
        <v>1232</v>
      </c>
      <c r="M391" s="38"/>
      <c r="N391" s="38">
        <f>MROUND(F391+G391+H391+I391+J391+K391+L391+M391,1)</f>
        <v>7225</v>
      </c>
      <c r="O391" s="38">
        <f>MROUND(D391*(E391+N391),1)</f>
        <v>15435</v>
      </c>
      <c r="P391" s="38">
        <f>MROUND(O391*12,1)</f>
        <v>185220</v>
      </c>
    </row>
    <row r="392" spans="1:16" s="4" customFormat="1" ht="30" x14ac:dyDescent="0.25">
      <c r="A392" s="145">
        <v>2</v>
      </c>
      <c r="B392" s="30" t="s">
        <v>437</v>
      </c>
      <c r="C392" s="97"/>
      <c r="D392" s="36">
        <v>1</v>
      </c>
      <c r="E392" s="37">
        <v>7799</v>
      </c>
      <c r="F392" s="38">
        <f>MROUND(E392*0.1,1)</f>
        <v>780</v>
      </c>
      <c r="G392" s="38"/>
      <c r="H392" s="38"/>
      <c r="I392" s="38"/>
      <c r="J392" s="38"/>
      <c r="K392" s="38"/>
      <c r="L392" s="38">
        <f>MROUND(E392*0.15,1)</f>
        <v>1170</v>
      </c>
      <c r="M392" s="38"/>
      <c r="N392" s="38">
        <f>MROUND(F392+G392+H392+I392+J392+K392+L392+M392,1)</f>
        <v>1950</v>
      </c>
      <c r="O392" s="38">
        <f>MROUND(D392*(E392+N392),1)</f>
        <v>9749</v>
      </c>
      <c r="P392" s="38">
        <f>MROUND(O392*12,1)</f>
        <v>116988</v>
      </c>
    </row>
    <row r="393" spans="1:16" s="4" customFormat="1" ht="15" customHeight="1" x14ac:dyDescent="0.25">
      <c r="A393" s="145">
        <v>3</v>
      </c>
      <c r="B393" s="127" t="s">
        <v>413</v>
      </c>
      <c r="C393" s="97"/>
      <c r="D393" s="36">
        <v>1</v>
      </c>
      <c r="E393" s="37">
        <v>7388</v>
      </c>
      <c r="F393" s="38"/>
      <c r="G393" s="38"/>
      <c r="H393" s="38"/>
      <c r="I393" s="38"/>
      <c r="J393" s="38"/>
      <c r="K393" s="38"/>
      <c r="L393" s="38"/>
      <c r="M393" s="38"/>
      <c r="N393" s="38"/>
      <c r="O393" s="38">
        <f t="shared" ref="O393" si="129">MROUND(D393*(E393+N393),1)</f>
        <v>7388</v>
      </c>
      <c r="P393" s="38">
        <f t="shared" ref="P393" si="130">MROUND(O393*12,1)</f>
        <v>88656</v>
      </c>
    </row>
    <row r="394" spans="1:16" s="4" customFormat="1" ht="15" customHeight="1" x14ac:dyDescent="0.25">
      <c r="A394" s="42">
        <v>4</v>
      </c>
      <c r="B394" s="30" t="s">
        <v>15</v>
      </c>
      <c r="C394" s="96">
        <v>10</v>
      </c>
      <c r="D394" s="36">
        <v>1</v>
      </c>
      <c r="E394" s="37">
        <v>3496</v>
      </c>
      <c r="F394" s="38">
        <f>MROUND(E394*0.1,1)</f>
        <v>350</v>
      </c>
      <c r="G394" s="38"/>
      <c r="H394" s="38"/>
      <c r="I394" s="38"/>
      <c r="J394" s="38"/>
      <c r="K394" s="38"/>
      <c r="L394" s="38"/>
      <c r="M394" s="38"/>
      <c r="N394" s="38">
        <f>MROUND(F394+G394+H394+I394+J394+K394+L394+M394,1)</f>
        <v>350</v>
      </c>
      <c r="O394" s="38">
        <f>MROUND(D394*(E394+N394),1)</f>
        <v>3846</v>
      </c>
      <c r="P394" s="38">
        <f>MROUND(O394*12,1)</f>
        <v>46152</v>
      </c>
    </row>
    <row r="395" spans="1:16" s="4" customFormat="1" ht="15" customHeight="1" x14ac:dyDescent="0.25">
      <c r="A395" s="42">
        <v>5</v>
      </c>
      <c r="B395" s="30" t="s">
        <v>15</v>
      </c>
      <c r="C395" s="96">
        <v>10</v>
      </c>
      <c r="D395" s="43">
        <v>2</v>
      </c>
      <c r="E395" s="37">
        <v>3496</v>
      </c>
      <c r="F395" s="38"/>
      <c r="G395" s="38"/>
      <c r="H395" s="38"/>
      <c r="I395" s="38"/>
      <c r="J395" s="38"/>
      <c r="K395" s="38"/>
      <c r="L395" s="38"/>
      <c r="M395" s="38"/>
      <c r="N395" s="38"/>
      <c r="O395" s="38">
        <f>MROUND(D395*(E395+N395),1)</f>
        <v>6992</v>
      </c>
      <c r="P395" s="38">
        <f>MROUND(O395*12,1)</f>
        <v>83904</v>
      </c>
    </row>
    <row r="396" spans="1:16" s="4" customFormat="1" ht="15" customHeight="1" x14ac:dyDescent="0.25">
      <c r="A396" s="42">
        <v>6</v>
      </c>
      <c r="B396" s="30" t="s">
        <v>19</v>
      </c>
      <c r="C396" s="96">
        <v>7</v>
      </c>
      <c r="D396" s="36">
        <v>1</v>
      </c>
      <c r="E396" s="37">
        <v>2958</v>
      </c>
      <c r="F396" s="38"/>
      <c r="G396" s="38"/>
      <c r="H396" s="38"/>
      <c r="I396" s="38"/>
      <c r="J396" s="38"/>
      <c r="K396" s="38"/>
      <c r="L396" s="38"/>
      <c r="M396" s="38"/>
      <c r="N396" s="38"/>
      <c r="O396" s="38">
        <f t="shared" ref="O396" si="131">MROUND(D396*(E396+N396),1)</f>
        <v>2958</v>
      </c>
      <c r="P396" s="38">
        <f t="shared" ref="P396" si="132">MROUND(O396*12,1)</f>
        <v>35496</v>
      </c>
    </row>
    <row r="397" spans="1:16" s="4" customFormat="1" ht="15" x14ac:dyDescent="0.25">
      <c r="A397" s="172" t="s">
        <v>17</v>
      </c>
      <c r="B397" s="173"/>
      <c r="C397" s="96"/>
      <c r="D397" s="39">
        <f>SUM(D391:D396)</f>
        <v>7</v>
      </c>
      <c r="E397" s="39"/>
      <c r="F397" s="40"/>
      <c r="G397" s="40"/>
      <c r="H397" s="40"/>
      <c r="I397" s="40"/>
      <c r="J397" s="40"/>
      <c r="K397" s="40"/>
      <c r="L397" s="59"/>
      <c r="M397" s="59"/>
      <c r="N397" s="59"/>
      <c r="O397" s="59">
        <f>SUM(O391:O396)</f>
        <v>46368</v>
      </c>
      <c r="P397" s="59">
        <f>SUM(P391:P396)</f>
        <v>556416</v>
      </c>
    </row>
    <row r="398" spans="1:16" s="4" customFormat="1" ht="15" x14ac:dyDescent="0.2">
      <c r="A398" s="197" t="s">
        <v>440</v>
      </c>
      <c r="B398" s="197"/>
      <c r="C398" s="197"/>
      <c r="D398" s="197"/>
      <c r="E398" s="197"/>
      <c r="F398" s="197"/>
      <c r="G398" s="197"/>
      <c r="H398" s="197"/>
      <c r="I398" s="197"/>
      <c r="J398" s="197"/>
      <c r="K398" s="197"/>
      <c r="L398" s="197"/>
      <c r="M398" s="197"/>
      <c r="N398" s="197"/>
      <c r="O398" s="197"/>
      <c r="P398" s="197"/>
    </row>
    <row r="399" spans="1:16" s="4" customFormat="1" ht="15" customHeight="1" x14ac:dyDescent="0.25">
      <c r="A399" s="42">
        <v>1</v>
      </c>
      <c r="B399" s="30" t="s">
        <v>141</v>
      </c>
      <c r="C399" s="96">
        <v>19</v>
      </c>
      <c r="D399" s="36">
        <v>1</v>
      </c>
      <c r="E399" s="37">
        <v>7293</v>
      </c>
      <c r="F399" s="38">
        <f>MROUND(E399*0.2,1)</f>
        <v>1459</v>
      </c>
      <c r="G399" s="38"/>
      <c r="H399" s="38"/>
      <c r="I399" s="38"/>
      <c r="J399" s="38"/>
      <c r="K399" s="38">
        <f>MROUND(E399*0.25,1)</f>
        <v>1823</v>
      </c>
      <c r="L399" s="38">
        <f>MROUND(E399*0.15,1)</f>
        <v>1094</v>
      </c>
      <c r="M399" s="38">
        <f>8210-7293</f>
        <v>917</v>
      </c>
      <c r="N399" s="38">
        <f>MROUND(F399+G399+H399+I399+J399+K399+L399+M399,1)</f>
        <v>5293</v>
      </c>
      <c r="O399" s="38">
        <f t="shared" ref="O399:O402" si="133">MROUND(D399*(E399+N399),1)</f>
        <v>12586</v>
      </c>
      <c r="P399" s="38">
        <f t="shared" ref="P399:P403" si="134">MROUND(O399*12,1)</f>
        <v>151032</v>
      </c>
    </row>
    <row r="400" spans="1:16" s="4" customFormat="1" ht="15" customHeight="1" x14ac:dyDescent="0.25">
      <c r="A400" s="42">
        <v>2</v>
      </c>
      <c r="B400" s="30" t="s">
        <v>157</v>
      </c>
      <c r="C400" s="96">
        <v>19</v>
      </c>
      <c r="D400" s="36">
        <v>0.75</v>
      </c>
      <c r="E400" s="37">
        <v>7293</v>
      </c>
      <c r="F400" s="38"/>
      <c r="G400" s="38"/>
      <c r="H400" s="38"/>
      <c r="I400" s="38"/>
      <c r="J400" s="38"/>
      <c r="K400" s="38">
        <f>MROUND(E400*0.25,1)</f>
        <v>1823</v>
      </c>
      <c r="L400" s="38">
        <f>MROUND(E400*0.15,1)</f>
        <v>1094</v>
      </c>
      <c r="M400" s="38"/>
      <c r="N400" s="38">
        <f>MROUND(F400+G400+H400+I400+J400+K400+L400+M400,1)</f>
        <v>2917</v>
      </c>
      <c r="O400" s="38">
        <f t="shared" si="133"/>
        <v>7658</v>
      </c>
      <c r="P400" s="38">
        <f t="shared" si="134"/>
        <v>91896</v>
      </c>
    </row>
    <row r="401" spans="1:16" s="4" customFormat="1" ht="15" customHeight="1" x14ac:dyDescent="0.25">
      <c r="A401" s="42">
        <v>3</v>
      </c>
      <c r="B401" s="30" t="s">
        <v>137</v>
      </c>
      <c r="C401" s="99">
        <v>17</v>
      </c>
      <c r="D401" s="36">
        <v>1</v>
      </c>
      <c r="E401" s="37">
        <v>6397</v>
      </c>
      <c r="F401" s="38">
        <f>MROUND(E401*0.1,1)</f>
        <v>640</v>
      </c>
      <c r="G401" s="38"/>
      <c r="H401" s="38"/>
      <c r="I401" s="38"/>
      <c r="J401" s="38"/>
      <c r="K401" s="38"/>
      <c r="L401" s="38">
        <f>MROUND(E401*0.15,1)</f>
        <v>960</v>
      </c>
      <c r="M401" s="38"/>
      <c r="N401" s="38">
        <f>MROUND(F401+G401+H401+I401+J401+K401+L401+M401,1)</f>
        <v>1600</v>
      </c>
      <c r="O401" s="38">
        <f t="shared" si="133"/>
        <v>7997</v>
      </c>
      <c r="P401" s="38">
        <f t="shared" si="134"/>
        <v>95964</v>
      </c>
    </row>
    <row r="402" spans="1:16" s="4" customFormat="1" ht="15" customHeight="1" x14ac:dyDescent="0.25">
      <c r="A402" s="42">
        <v>4</v>
      </c>
      <c r="B402" s="30" t="s">
        <v>138</v>
      </c>
      <c r="C402" s="96">
        <v>17</v>
      </c>
      <c r="D402" s="36">
        <v>2.25</v>
      </c>
      <c r="E402" s="37">
        <v>6397</v>
      </c>
      <c r="F402" s="38">
        <f>MROUND(E402*0.1,1)</f>
        <v>640</v>
      </c>
      <c r="G402" s="38"/>
      <c r="H402" s="38"/>
      <c r="I402" s="38"/>
      <c r="J402" s="38"/>
      <c r="K402" s="38"/>
      <c r="L402" s="38"/>
      <c r="M402" s="38"/>
      <c r="N402" s="38">
        <f>MROUND(F402+G402+H402+I402+J402+K402+L402+M402,1)</f>
        <v>640</v>
      </c>
      <c r="O402" s="38">
        <f t="shared" si="133"/>
        <v>15833</v>
      </c>
      <c r="P402" s="38">
        <f t="shared" si="134"/>
        <v>189996</v>
      </c>
    </row>
    <row r="403" spans="1:16" s="4" customFormat="1" ht="15" customHeight="1" x14ac:dyDescent="0.25">
      <c r="A403" s="42">
        <v>5</v>
      </c>
      <c r="B403" s="30" t="s">
        <v>15</v>
      </c>
      <c r="C403" s="96">
        <v>10</v>
      </c>
      <c r="D403" s="43">
        <v>1</v>
      </c>
      <c r="E403" s="37">
        <v>3496</v>
      </c>
      <c r="F403" s="38"/>
      <c r="G403" s="38"/>
      <c r="H403" s="38"/>
      <c r="I403" s="38"/>
      <c r="J403" s="38"/>
      <c r="K403" s="38"/>
      <c r="L403" s="38"/>
      <c r="M403" s="38"/>
      <c r="N403" s="38"/>
      <c r="O403" s="38">
        <f>MROUND(D403*(E403+N403),1)</f>
        <v>3496</v>
      </c>
      <c r="P403" s="38">
        <f t="shared" si="134"/>
        <v>41952</v>
      </c>
    </row>
    <row r="404" spans="1:16" s="4" customFormat="1" ht="15" x14ac:dyDescent="0.25">
      <c r="A404" s="172" t="s">
        <v>17</v>
      </c>
      <c r="B404" s="173"/>
      <c r="C404" s="96"/>
      <c r="D404" s="39">
        <f>SUM(D399:D403)</f>
        <v>6</v>
      </c>
      <c r="E404" s="39"/>
      <c r="F404" s="40"/>
      <c r="G404" s="40"/>
      <c r="H404" s="40"/>
      <c r="I404" s="40"/>
      <c r="J404" s="40"/>
      <c r="K404" s="40"/>
      <c r="L404" s="59"/>
      <c r="M404" s="59"/>
      <c r="N404" s="59"/>
      <c r="O404" s="59">
        <f>SUM(O399:O403)</f>
        <v>47570</v>
      </c>
      <c r="P404" s="59">
        <f>SUM(P399:P403)</f>
        <v>570840</v>
      </c>
    </row>
    <row r="405" spans="1:16" s="4" customFormat="1" ht="15" x14ac:dyDescent="0.2">
      <c r="A405" s="197" t="s">
        <v>468</v>
      </c>
      <c r="B405" s="197"/>
      <c r="C405" s="197"/>
      <c r="D405" s="197"/>
      <c r="E405" s="197"/>
      <c r="F405" s="197"/>
      <c r="G405" s="197"/>
      <c r="H405" s="197"/>
      <c r="I405" s="197"/>
      <c r="J405" s="197"/>
      <c r="K405" s="197"/>
      <c r="L405" s="197"/>
      <c r="M405" s="197"/>
      <c r="N405" s="197"/>
      <c r="O405" s="197"/>
      <c r="P405" s="197"/>
    </row>
    <row r="406" spans="1:16" s="4" customFormat="1" ht="15" customHeight="1" x14ac:dyDescent="0.25">
      <c r="A406" s="42">
        <v>1</v>
      </c>
      <c r="B406" s="30" t="s">
        <v>398</v>
      </c>
      <c r="C406" s="96">
        <v>21</v>
      </c>
      <c r="D406" s="36">
        <v>1</v>
      </c>
      <c r="E406" s="37">
        <v>8210</v>
      </c>
      <c r="F406" s="38">
        <f>MROUND(E406*0.4,1)</f>
        <v>3284</v>
      </c>
      <c r="G406" s="38"/>
      <c r="H406" s="38"/>
      <c r="I406" s="38"/>
      <c r="J406" s="38"/>
      <c r="K406" s="38">
        <f>MROUND(E406*0.33,1)</f>
        <v>2709</v>
      </c>
      <c r="L406" s="38">
        <f t="shared" ref="L406:L410" si="135">MROUND(E406*0.15,1)</f>
        <v>1232</v>
      </c>
      <c r="M406" s="38"/>
      <c r="N406" s="38">
        <f t="shared" ref="N406:N410" si="136">MROUND(F406+G406+H406+I406+J406+K406+L406+M406,1)</f>
        <v>7225</v>
      </c>
      <c r="O406" s="38">
        <f t="shared" ref="O406:O412" si="137">MROUND(D406*(E406+N406),1)</f>
        <v>15435</v>
      </c>
      <c r="P406" s="38">
        <f t="shared" ref="P406:P413" si="138">MROUND(O406*12,1)</f>
        <v>185220</v>
      </c>
    </row>
    <row r="407" spans="1:16" s="4" customFormat="1" ht="15" customHeight="1" x14ac:dyDescent="0.25">
      <c r="A407" s="42">
        <v>2</v>
      </c>
      <c r="B407" s="30" t="s">
        <v>145</v>
      </c>
      <c r="C407" s="96">
        <v>20</v>
      </c>
      <c r="D407" s="36">
        <v>0.65</v>
      </c>
      <c r="E407" s="37">
        <v>7761</v>
      </c>
      <c r="F407" s="38">
        <f>MROUND(E407*0.4,1)</f>
        <v>3104</v>
      </c>
      <c r="G407" s="41"/>
      <c r="H407" s="41"/>
      <c r="I407" s="41"/>
      <c r="J407" s="41"/>
      <c r="K407" s="38">
        <f>MROUND(E407*0.33,1)</f>
        <v>2561</v>
      </c>
      <c r="L407" s="38">
        <f t="shared" si="135"/>
        <v>1164</v>
      </c>
      <c r="M407" s="41"/>
      <c r="N407" s="38">
        <f t="shared" si="136"/>
        <v>6829</v>
      </c>
      <c r="O407" s="38">
        <f t="shared" si="137"/>
        <v>9484</v>
      </c>
      <c r="P407" s="38">
        <f t="shared" si="138"/>
        <v>113808</v>
      </c>
    </row>
    <row r="408" spans="1:16" s="4" customFormat="1" ht="15" customHeight="1" x14ac:dyDescent="0.25">
      <c r="A408" s="42">
        <v>3</v>
      </c>
      <c r="B408" s="30" t="s">
        <v>415</v>
      </c>
      <c r="C408" s="96">
        <v>20</v>
      </c>
      <c r="D408" s="43">
        <v>1.1000000000000001</v>
      </c>
      <c r="E408" s="37">
        <v>7761</v>
      </c>
      <c r="F408" s="38">
        <f>MROUND(E408*0.2,1)</f>
        <v>1552</v>
      </c>
      <c r="G408" s="41"/>
      <c r="H408" s="41"/>
      <c r="I408" s="41"/>
      <c r="J408" s="41"/>
      <c r="K408" s="41"/>
      <c r="L408" s="38">
        <f t="shared" si="135"/>
        <v>1164</v>
      </c>
      <c r="M408" s="41"/>
      <c r="N408" s="38">
        <f t="shared" si="136"/>
        <v>2716</v>
      </c>
      <c r="O408" s="38">
        <f t="shared" si="137"/>
        <v>11525</v>
      </c>
      <c r="P408" s="38">
        <f t="shared" si="138"/>
        <v>138300</v>
      </c>
    </row>
    <row r="409" spans="1:16" s="4" customFormat="1" ht="15" customHeight="1" x14ac:dyDescent="0.25">
      <c r="A409" s="42">
        <v>4</v>
      </c>
      <c r="B409" s="30" t="s">
        <v>137</v>
      </c>
      <c r="C409" s="96">
        <v>19</v>
      </c>
      <c r="D409" s="36">
        <v>1.25</v>
      </c>
      <c r="E409" s="37">
        <v>7293</v>
      </c>
      <c r="F409" s="38">
        <f>MROUND(E409*0.1,1)</f>
        <v>729</v>
      </c>
      <c r="G409" s="38"/>
      <c r="H409" s="38"/>
      <c r="I409" s="38"/>
      <c r="J409" s="38"/>
      <c r="K409" s="38"/>
      <c r="L409" s="38">
        <f t="shared" si="135"/>
        <v>1094</v>
      </c>
      <c r="M409" s="38"/>
      <c r="N409" s="38">
        <f t="shared" si="136"/>
        <v>1823</v>
      </c>
      <c r="O409" s="38">
        <f t="shared" si="137"/>
        <v>11395</v>
      </c>
      <c r="P409" s="38">
        <f t="shared" si="138"/>
        <v>136740</v>
      </c>
    </row>
    <row r="410" spans="1:16" s="4" customFormat="1" ht="15" customHeight="1" x14ac:dyDescent="0.25">
      <c r="A410" s="42">
        <v>5</v>
      </c>
      <c r="B410" s="30" t="s">
        <v>137</v>
      </c>
      <c r="C410" s="99">
        <v>17</v>
      </c>
      <c r="D410" s="36">
        <v>0.25</v>
      </c>
      <c r="E410" s="37">
        <v>6397</v>
      </c>
      <c r="F410" s="38">
        <f>MROUND(E410*0.1,1)</f>
        <v>640</v>
      </c>
      <c r="G410" s="38"/>
      <c r="H410" s="38"/>
      <c r="I410" s="38"/>
      <c r="J410" s="38"/>
      <c r="K410" s="38"/>
      <c r="L410" s="38">
        <f t="shared" si="135"/>
        <v>960</v>
      </c>
      <c r="M410" s="38"/>
      <c r="N410" s="38">
        <f t="shared" si="136"/>
        <v>1600</v>
      </c>
      <c r="O410" s="38">
        <f t="shared" si="137"/>
        <v>1999</v>
      </c>
      <c r="P410" s="38">
        <f t="shared" si="138"/>
        <v>23988</v>
      </c>
    </row>
    <row r="411" spans="1:16" s="4" customFormat="1" ht="15" customHeight="1" x14ac:dyDescent="0.25">
      <c r="A411" s="42">
        <v>6</v>
      </c>
      <c r="B411" s="30" t="s">
        <v>138</v>
      </c>
      <c r="C411" s="96">
        <v>17</v>
      </c>
      <c r="D411" s="36">
        <v>2.2000000000000002</v>
      </c>
      <c r="E411" s="37">
        <v>6397</v>
      </c>
      <c r="F411" s="38"/>
      <c r="G411" s="38"/>
      <c r="H411" s="38"/>
      <c r="I411" s="38"/>
      <c r="J411" s="38"/>
      <c r="K411" s="38"/>
      <c r="L411" s="38"/>
      <c r="M411" s="38"/>
      <c r="N411" s="38"/>
      <c r="O411" s="38">
        <f t="shared" si="137"/>
        <v>14073</v>
      </c>
      <c r="P411" s="38">
        <f t="shared" si="138"/>
        <v>168876</v>
      </c>
    </row>
    <row r="412" spans="1:16" s="4" customFormat="1" ht="15" customHeight="1" x14ac:dyDescent="0.25">
      <c r="A412" s="42">
        <v>7</v>
      </c>
      <c r="B412" s="30" t="s">
        <v>140</v>
      </c>
      <c r="C412" s="96">
        <v>13</v>
      </c>
      <c r="D412" s="36">
        <v>1</v>
      </c>
      <c r="E412" s="37">
        <v>4361</v>
      </c>
      <c r="F412" s="38"/>
      <c r="G412" s="38">
        <f>MROUND(E412*0.2,1)</f>
        <v>872</v>
      </c>
      <c r="H412" s="38"/>
      <c r="I412" s="38"/>
      <c r="J412" s="38"/>
      <c r="K412" s="38"/>
      <c r="L412" s="38"/>
      <c r="M412" s="38"/>
      <c r="N412" s="38">
        <f>MROUND(F412+G412+H412+I412+J412+K412+L412+M412,1)</f>
        <v>872</v>
      </c>
      <c r="O412" s="38">
        <f t="shared" si="137"/>
        <v>5233</v>
      </c>
      <c r="P412" s="38">
        <f t="shared" si="138"/>
        <v>62796</v>
      </c>
    </row>
    <row r="413" spans="1:16" s="4" customFormat="1" ht="15" customHeight="1" x14ac:dyDescent="0.25">
      <c r="A413" s="42">
        <v>8</v>
      </c>
      <c r="B413" s="30" t="s">
        <v>15</v>
      </c>
      <c r="C413" s="96">
        <v>10</v>
      </c>
      <c r="D413" s="43">
        <v>1</v>
      </c>
      <c r="E413" s="37">
        <v>3496</v>
      </c>
      <c r="F413" s="38"/>
      <c r="G413" s="38"/>
      <c r="H413" s="38"/>
      <c r="I413" s="38"/>
      <c r="J413" s="38"/>
      <c r="K413" s="38"/>
      <c r="L413" s="38"/>
      <c r="M413" s="38"/>
      <c r="N413" s="38"/>
      <c r="O413" s="38">
        <f>MROUND(D413*(E413+N413),1)</f>
        <v>3496</v>
      </c>
      <c r="P413" s="38">
        <f t="shared" si="138"/>
        <v>41952</v>
      </c>
    </row>
    <row r="414" spans="1:16" s="4" customFormat="1" ht="15" x14ac:dyDescent="0.25">
      <c r="A414" s="172" t="s">
        <v>17</v>
      </c>
      <c r="B414" s="173"/>
      <c r="C414" s="96"/>
      <c r="D414" s="39">
        <f>SUM(D406:D413)</f>
        <v>8.4499999999999993</v>
      </c>
      <c r="E414" s="39"/>
      <c r="F414" s="40"/>
      <c r="G414" s="40"/>
      <c r="H414" s="40"/>
      <c r="I414" s="40"/>
      <c r="J414" s="40"/>
      <c r="K414" s="40"/>
      <c r="L414" s="59"/>
      <c r="M414" s="59"/>
      <c r="N414" s="59"/>
      <c r="O414" s="59">
        <f>SUM(O406:O413)</f>
        <v>72640</v>
      </c>
      <c r="P414" s="59">
        <f>SUM(P406:P413)</f>
        <v>871680</v>
      </c>
    </row>
    <row r="415" spans="1:16" s="4" customFormat="1" ht="15" x14ac:dyDescent="0.2">
      <c r="A415" s="197" t="s">
        <v>480</v>
      </c>
      <c r="B415" s="197"/>
      <c r="C415" s="197"/>
      <c r="D415" s="197"/>
      <c r="E415" s="197"/>
      <c r="F415" s="197"/>
      <c r="G415" s="197"/>
      <c r="H415" s="197"/>
      <c r="I415" s="197"/>
      <c r="J415" s="197"/>
      <c r="K415" s="197"/>
      <c r="L415" s="197"/>
      <c r="M415" s="197"/>
      <c r="N415" s="197"/>
      <c r="O415" s="197"/>
      <c r="P415" s="197"/>
    </row>
    <row r="416" spans="1:16" s="4" customFormat="1" ht="30" customHeight="1" x14ac:dyDescent="0.25">
      <c r="A416" s="42">
        <v>1</v>
      </c>
      <c r="B416" s="30" t="s">
        <v>481</v>
      </c>
      <c r="C416" s="96">
        <v>13</v>
      </c>
      <c r="D416" s="36">
        <v>1</v>
      </c>
      <c r="E416" s="37">
        <v>4361</v>
      </c>
      <c r="F416" s="38"/>
      <c r="G416" s="38">
        <f>MROUND(E416*0.2,1)</f>
        <v>872</v>
      </c>
      <c r="H416" s="38"/>
      <c r="I416" s="38"/>
      <c r="J416" s="38"/>
      <c r="K416" s="38"/>
      <c r="L416" s="38"/>
      <c r="M416" s="38"/>
      <c r="N416" s="38">
        <f>MROUND(F416+G416+H416+I416+J416+K416+L416+M416,1)</f>
        <v>872</v>
      </c>
      <c r="O416" s="38">
        <f>MROUND(D416*(E416+N416),1)</f>
        <v>5233</v>
      </c>
      <c r="P416" s="38">
        <f>MROUND(O416*12,1)</f>
        <v>62796</v>
      </c>
    </row>
    <row r="417" spans="1:16" s="4" customFormat="1" ht="15" customHeight="1" x14ac:dyDescent="0.25">
      <c r="A417" s="42">
        <v>2</v>
      </c>
      <c r="B417" s="30" t="s">
        <v>482</v>
      </c>
      <c r="C417" s="96">
        <v>11</v>
      </c>
      <c r="D417" s="43">
        <v>1</v>
      </c>
      <c r="E417" s="37">
        <v>3784</v>
      </c>
      <c r="F417" s="44"/>
      <c r="G417" s="41"/>
      <c r="H417" s="41"/>
      <c r="I417" s="41"/>
      <c r="J417" s="41"/>
      <c r="K417" s="41"/>
      <c r="L417" s="41"/>
      <c r="M417" s="41"/>
      <c r="N417" s="38"/>
      <c r="O417" s="38">
        <f>MROUND(D417*(E417+N417),1)</f>
        <v>3784</v>
      </c>
      <c r="P417" s="38">
        <f>MROUND(O417*12,1)</f>
        <v>45408</v>
      </c>
    </row>
    <row r="418" spans="1:16" s="4" customFormat="1" ht="15" customHeight="1" x14ac:dyDescent="0.25">
      <c r="A418" s="42">
        <v>3</v>
      </c>
      <c r="B418" s="30" t="s">
        <v>18</v>
      </c>
      <c r="C418" s="96">
        <v>5</v>
      </c>
      <c r="D418" s="36">
        <v>1</v>
      </c>
      <c r="E418" s="37">
        <v>2613</v>
      </c>
      <c r="F418" s="38"/>
      <c r="G418" s="38"/>
      <c r="H418" s="38"/>
      <c r="I418" s="38"/>
      <c r="J418" s="38"/>
      <c r="K418" s="38"/>
      <c r="L418" s="38"/>
      <c r="M418" s="38"/>
      <c r="N418" s="38"/>
      <c r="O418" s="38">
        <f t="shared" ref="O418" si="139">MROUND(D418*(E418+N418),1)</f>
        <v>2613</v>
      </c>
      <c r="P418" s="38">
        <f t="shared" ref="P418" si="140">MROUND(O418*12,1)</f>
        <v>31356</v>
      </c>
    </row>
    <row r="419" spans="1:16" s="4" customFormat="1" ht="15" x14ac:dyDescent="0.25">
      <c r="A419" s="172" t="s">
        <v>17</v>
      </c>
      <c r="B419" s="173"/>
      <c r="C419" s="96"/>
      <c r="D419" s="39">
        <f>SUM(D416:D418)</f>
        <v>3</v>
      </c>
      <c r="E419" s="39"/>
      <c r="F419" s="40"/>
      <c r="G419" s="40"/>
      <c r="H419" s="40"/>
      <c r="I419" s="40"/>
      <c r="J419" s="40"/>
      <c r="K419" s="40"/>
      <c r="L419" s="59"/>
      <c r="M419" s="59"/>
      <c r="N419" s="59"/>
      <c r="O419" s="59">
        <f t="shared" ref="O419:P419" si="141">SUM(O416:O418)</f>
        <v>11630</v>
      </c>
      <c r="P419" s="59">
        <f t="shared" si="141"/>
        <v>139560</v>
      </c>
    </row>
    <row r="420" spans="1:16" s="4" customFormat="1" ht="15" x14ac:dyDescent="0.2">
      <c r="A420" s="197" t="s">
        <v>114</v>
      </c>
      <c r="B420" s="197"/>
      <c r="C420" s="197"/>
      <c r="D420" s="197"/>
      <c r="E420" s="197"/>
      <c r="F420" s="197"/>
      <c r="G420" s="197"/>
      <c r="H420" s="197"/>
      <c r="I420" s="197"/>
      <c r="J420" s="197"/>
      <c r="K420" s="197"/>
      <c r="L420" s="197"/>
      <c r="M420" s="197"/>
      <c r="N420" s="197"/>
      <c r="O420" s="197"/>
      <c r="P420" s="197"/>
    </row>
    <row r="421" spans="1:16" s="4" customFormat="1" ht="15" customHeight="1" x14ac:dyDescent="0.25">
      <c r="A421" s="42">
        <v>1</v>
      </c>
      <c r="B421" s="30" t="s">
        <v>111</v>
      </c>
      <c r="C421" s="96">
        <v>12</v>
      </c>
      <c r="D421" s="36">
        <v>1</v>
      </c>
      <c r="E421" s="37">
        <v>4073</v>
      </c>
      <c r="F421" s="38">
        <f>MROUND(E421*0.1,1)</f>
        <v>407</v>
      </c>
      <c r="G421" s="38"/>
      <c r="H421" s="38"/>
      <c r="I421" s="38"/>
      <c r="J421" s="38"/>
      <c r="K421" s="38"/>
      <c r="L421" s="38"/>
      <c r="M421" s="38"/>
      <c r="N421" s="38">
        <f>MROUND(F421+G421+H421+I421+J421+K421+L421+M421,1)</f>
        <v>407</v>
      </c>
      <c r="O421" s="38">
        <f t="shared" ref="O421:O435" si="142">MROUND(D421*(E421+N421),1)</f>
        <v>4480</v>
      </c>
      <c r="P421" s="38">
        <f t="shared" ref="P421:P435" si="143">MROUND(O421*12,1)</f>
        <v>53760</v>
      </c>
    </row>
    <row r="422" spans="1:16" s="4" customFormat="1" ht="15" customHeight="1" x14ac:dyDescent="0.25">
      <c r="A422" s="42">
        <v>2</v>
      </c>
      <c r="B422" s="30" t="s">
        <v>225</v>
      </c>
      <c r="C422" s="96"/>
      <c r="D422" s="36">
        <v>1</v>
      </c>
      <c r="E422" s="37">
        <v>3666</v>
      </c>
      <c r="F422" s="38">
        <f>MROUND(E422*0.1,1)</f>
        <v>367</v>
      </c>
      <c r="G422" s="38"/>
      <c r="H422" s="38"/>
      <c r="I422" s="38"/>
      <c r="J422" s="38"/>
      <c r="K422" s="38"/>
      <c r="L422" s="38"/>
      <c r="M422" s="38"/>
      <c r="N422" s="38">
        <f>MROUND(F422+G422+H422+I422+J422+K422+L422+M422,1)</f>
        <v>367</v>
      </c>
      <c r="O422" s="38">
        <f t="shared" si="142"/>
        <v>4033</v>
      </c>
      <c r="P422" s="38">
        <f t="shared" si="143"/>
        <v>48396</v>
      </c>
    </row>
    <row r="423" spans="1:16" s="4" customFormat="1" ht="15" customHeight="1" x14ac:dyDescent="0.25">
      <c r="A423" s="42">
        <v>3</v>
      </c>
      <c r="B423" s="30" t="s">
        <v>443</v>
      </c>
      <c r="C423" s="96">
        <v>10</v>
      </c>
      <c r="D423" s="36">
        <v>1</v>
      </c>
      <c r="E423" s="37">
        <v>3496</v>
      </c>
      <c r="F423" s="38"/>
      <c r="G423" s="38"/>
      <c r="H423" s="38"/>
      <c r="I423" s="38"/>
      <c r="J423" s="38"/>
      <c r="K423" s="38"/>
      <c r="L423" s="38"/>
      <c r="M423" s="38"/>
      <c r="N423" s="38"/>
      <c r="O423" s="38">
        <f t="shared" si="142"/>
        <v>3496</v>
      </c>
      <c r="P423" s="38">
        <f t="shared" si="143"/>
        <v>41952</v>
      </c>
    </row>
    <row r="424" spans="1:16" s="4" customFormat="1" ht="15" customHeight="1" x14ac:dyDescent="0.25">
      <c r="A424" s="42">
        <v>4</v>
      </c>
      <c r="B424" s="30" t="s">
        <v>147</v>
      </c>
      <c r="C424" s="96">
        <v>10</v>
      </c>
      <c r="D424" s="36">
        <v>1</v>
      </c>
      <c r="E424" s="37">
        <v>3496</v>
      </c>
      <c r="F424" s="38"/>
      <c r="G424" s="38"/>
      <c r="H424" s="38"/>
      <c r="I424" s="38"/>
      <c r="J424" s="38"/>
      <c r="K424" s="38"/>
      <c r="L424" s="38"/>
      <c r="M424" s="38"/>
      <c r="N424" s="38"/>
      <c r="O424" s="38">
        <f t="shared" si="142"/>
        <v>3496</v>
      </c>
      <c r="P424" s="38">
        <f t="shared" si="143"/>
        <v>41952</v>
      </c>
    </row>
    <row r="425" spans="1:16" s="4" customFormat="1" ht="15" customHeight="1" x14ac:dyDescent="0.25">
      <c r="A425" s="42">
        <v>5</v>
      </c>
      <c r="B425" s="30" t="s">
        <v>148</v>
      </c>
      <c r="C425" s="98">
        <v>9</v>
      </c>
      <c r="D425" s="36">
        <v>1</v>
      </c>
      <c r="E425" s="37">
        <v>3323</v>
      </c>
      <c r="F425" s="38"/>
      <c r="G425" s="38"/>
      <c r="H425" s="38"/>
      <c r="I425" s="38"/>
      <c r="J425" s="38"/>
      <c r="K425" s="38"/>
      <c r="L425" s="38"/>
      <c r="M425" s="38"/>
      <c r="N425" s="38"/>
      <c r="O425" s="38">
        <f t="shared" si="142"/>
        <v>3323</v>
      </c>
      <c r="P425" s="38">
        <f t="shared" si="143"/>
        <v>39876</v>
      </c>
    </row>
    <row r="426" spans="1:16" s="4" customFormat="1" ht="15" customHeight="1" x14ac:dyDescent="0.25">
      <c r="A426" s="42">
        <v>6</v>
      </c>
      <c r="B426" s="30" t="s">
        <v>165</v>
      </c>
      <c r="C426" s="98">
        <v>11</v>
      </c>
      <c r="D426" s="36">
        <v>3.5</v>
      </c>
      <c r="E426" s="37">
        <v>3784</v>
      </c>
      <c r="F426" s="38">
        <f>MROUND(E426*0.1,1)</f>
        <v>378</v>
      </c>
      <c r="G426" s="38"/>
      <c r="H426" s="38"/>
      <c r="I426" s="38"/>
      <c r="J426" s="38"/>
      <c r="K426" s="38"/>
      <c r="L426" s="38"/>
      <c r="M426" s="38"/>
      <c r="N426" s="38">
        <f>MROUND(F426+G426+H426+I426+J426+K426+L426+M426,1)</f>
        <v>378</v>
      </c>
      <c r="O426" s="38">
        <f t="shared" si="142"/>
        <v>14567</v>
      </c>
      <c r="P426" s="38">
        <f t="shared" si="143"/>
        <v>174804</v>
      </c>
    </row>
    <row r="427" spans="1:16" s="4" customFormat="1" ht="15" customHeight="1" x14ac:dyDescent="0.25">
      <c r="A427" s="42">
        <v>7</v>
      </c>
      <c r="B427" s="30" t="s">
        <v>165</v>
      </c>
      <c r="C427" s="98">
        <v>11</v>
      </c>
      <c r="D427" s="36">
        <v>0.5</v>
      </c>
      <c r="E427" s="37">
        <v>3784</v>
      </c>
      <c r="F427" s="38">
        <f>MROUND(E427*0.15,1)</f>
        <v>568</v>
      </c>
      <c r="G427" s="38"/>
      <c r="H427" s="38"/>
      <c r="I427" s="38"/>
      <c r="J427" s="38"/>
      <c r="K427" s="38"/>
      <c r="L427" s="38"/>
      <c r="M427" s="38"/>
      <c r="N427" s="38">
        <f>MROUND(F427+G427+H427+I427+J427+K427+L427+M427,1)</f>
        <v>568</v>
      </c>
      <c r="O427" s="38">
        <f t="shared" si="142"/>
        <v>2176</v>
      </c>
      <c r="P427" s="38">
        <f t="shared" si="143"/>
        <v>26112</v>
      </c>
    </row>
    <row r="428" spans="1:16" s="4" customFormat="1" ht="15" customHeight="1" x14ac:dyDescent="0.25">
      <c r="A428" s="42">
        <v>8</v>
      </c>
      <c r="B428" s="30" t="s">
        <v>165</v>
      </c>
      <c r="C428" s="98">
        <v>11</v>
      </c>
      <c r="D428" s="36">
        <v>4</v>
      </c>
      <c r="E428" s="37">
        <v>3784</v>
      </c>
      <c r="F428" s="38"/>
      <c r="G428" s="38"/>
      <c r="H428" s="38"/>
      <c r="I428" s="38"/>
      <c r="J428" s="38"/>
      <c r="K428" s="38"/>
      <c r="L428" s="38"/>
      <c r="M428" s="38"/>
      <c r="N428" s="38"/>
      <c r="O428" s="38">
        <f t="shared" si="142"/>
        <v>15136</v>
      </c>
      <c r="P428" s="38">
        <f t="shared" si="143"/>
        <v>181632</v>
      </c>
    </row>
    <row r="429" spans="1:16" s="4" customFormat="1" ht="15" customHeight="1" x14ac:dyDescent="0.25">
      <c r="A429" s="42">
        <v>9</v>
      </c>
      <c r="B429" s="30" t="s">
        <v>256</v>
      </c>
      <c r="C429" s="96">
        <v>5</v>
      </c>
      <c r="D429" s="43">
        <v>1</v>
      </c>
      <c r="E429" s="37">
        <v>2613</v>
      </c>
      <c r="F429" s="44"/>
      <c r="G429" s="41"/>
      <c r="H429" s="41"/>
      <c r="I429" s="41"/>
      <c r="J429" s="41"/>
      <c r="K429" s="41"/>
      <c r="L429" s="41"/>
      <c r="M429" s="41"/>
      <c r="N429" s="38"/>
      <c r="O429" s="38">
        <f t="shared" si="142"/>
        <v>2613</v>
      </c>
      <c r="P429" s="38">
        <f t="shared" si="143"/>
        <v>31356</v>
      </c>
    </row>
    <row r="430" spans="1:16" s="4" customFormat="1" ht="15" customHeight="1" x14ac:dyDescent="0.25">
      <c r="A430" s="145">
        <v>10</v>
      </c>
      <c r="B430" s="30" t="s">
        <v>82</v>
      </c>
      <c r="C430" s="96">
        <v>5</v>
      </c>
      <c r="D430" s="36">
        <v>1</v>
      </c>
      <c r="E430" s="37">
        <v>2613</v>
      </c>
      <c r="F430" s="38"/>
      <c r="G430" s="38"/>
      <c r="H430" s="38"/>
      <c r="I430" s="38"/>
      <c r="J430" s="38"/>
      <c r="K430" s="38"/>
      <c r="L430" s="38"/>
      <c r="M430" s="38"/>
      <c r="N430" s="38"/>
      <c r="O430" s="38">
        <f t="shared" si="142"/>
        <v>2613</v>
      </c>
      <c r="P430" s="38">
        <f t="shared" si="143"/>
        <v>31356</v>
      </c>
    </row>
    <row r="431" spans="1:16" s="4" customFormat="1" ht="30.75" customHeight="1" x14ac:dyDescent="0.25">
      <c r="A431" s="145">
        <v>11</v>
      </c>
      <c r="B431" s="30" t="s">
        <v>252</v>
      </c>
      <c r="C431" s="96">
        <v>5</v>
      </c>
      <c r="D431" s="36">
        <v>2</v>
      </c>
      <c r="E431" s="37">
        <v>2613</v>
      </c>
      <c r="F431" s="38"/>
      <c r="G431" s="38"/>
      <c r="H431" s="38"/>
      <c r="I431" s="38"/>
      <c r="J431" s="38"/>
      <c r="K431" s="38"/>
      <c r="L431" s="38"/>
      <c r="M431" s="38"/>
      <c r="N431" s="38"/>
      <c r="O431" s="38">
        <f t="shared" si="142"/>
        <v>5226</v>
      </c>
      <c r="P431" s="38">
        <f t="shared" si="143"/>
        <v>62712</v>
      </c>
    </row>
    <row r="432" spans="1:16" s="4" customFormat="1" ht="15" customHeight="1" x14ac:dyDescent="0.25">
      <c r="A432" s="145">
        <v>12</v>
      </c>
      <c r="B432" s="30" t="s">
        <v>166</v>
      </c>
      <c r="C432" s="98">
        <v>1</v>
      </c>
      <c r="D432" s="36">
        <v>4</v>
      </c>
      <c r="E432" s="37">
        <v>1921</v>
      </c>
      <c r="F432" s="38"/>
      <c r="G432" s="38"/>
      <c r="H432" s="38"/>
      <c r="I432" s="38"/>
      <c r="J432" s="38"/>
      <c r="K432" s="38"/>
      <c r="L432" s="38"/>
      <c r="M432" s="38"/>
      <c r="N432" s="38"/>
      <c r="O432" s="38">
        <f t="shared" si="142"/>
        <v>7684</v>
      </c>
      <c r="P432" s="38">
        <f t="shared" si="143"/>
        <v>92208</v>
      </c>
    </row>
    <row r="433" spans="1:16" s="4" customFormat="1" ht="15" customHeight="1" x14ac:dyDescent="0.25">
      <c r="A433" s="145">
        <v>13</v>
      </c>
      <c r="B433" s="30" t="s">
        <v>167</v>
      </c>
      <c r="C433" s="98">
        <v>1</v>
      </c>
      <c r="D433" s="36">
        <v>1</v>
      </c>
      <c r="E433" s="37">
        <v>1921</v>
      </c>
      <c r="F433" s="38"/>
      <c r="G433" s="38"/>
      <c r="H433" s="38"/>
      <c r="I433" s="38"/>
      <c r="J433" s="38"/>
      <c r="K433" s="38"/>
      <c r="L433" s="38"/>
      <c r="M433" s="38"/>
      <c r="N433" s="38"/>
      <c r="O433" s="38">
        <f t="shared" si="142"/>
        <v>1921</v>
      </c>
      <c r="P433" s="38">
        <f t="shared" si="143"/>
        <v>23052</v>
      </c>
    </row>
    <row r="434" spans="1:16" s="4" customFormat="1" ht="15" customHeight="1" x14ac:dyDescent="0.25">
      <c r="A434" s="145">
        <v>14</v>
      </c>
      <c r="B434" s="30" t="s">
        <v>485</v>
      </c>
      <c r="C434" s="98">
        <v>1</v>
      </c>
      <c r="D434" s="36">
        <v>3</v>
      </c>
      <c r="E434" s="37">
        <v>1921</v>
      </c>
      <c r="F434" s="38"/>
      <c r="G434" s="38"/>
      <c r="H434" s="38"/>
      <c r="I434" s="38"/>
      <c r="J434" s="38"/>
      <c r="K434" s="38"/>
      <c r="L434" s="38"/>
      <c r="M434" s="38"/>
      <c r="N434" s="38"/>
      <c r="O434" s="38">
        <f t="shared" si="142"/>
        <v>5763</v>
      </c>
      <c r="P434" s="38">
        <f t="shared" si="143"/>
        <v>69156</v>
      </c>
    </row>
    <row r="435" spans="1:16" s="4" customFormat="1" ht="15" customHeight="1" x14ac:dyDescent="0.25">
      <c r="A435" s="145">
        <v>15</v>
      </c>
      <c r="B435" s="30" t="s">
        <v>67</v>
      </c>
      <c r="C435" s="98">
        <v>1</v>
      </c>
      <c r="D435" s="36">
        <v>8</v>
      </c>
      <c r="E435" s="37">
        <v>1921</v>
      </c>
      <c r="F435" s="38"/>
      <c r="G435" s="38"/>
      <c r="H435" s="38"/>
      <c r="I435" s="38"/>
      <c r="J435" s="38"/>
      <c r="K435" s="38"/>
      <c r="L435" s="38"/>
      <c r="M435" s="38"/>
      <c r="N435" s="38"/>
      <c r="O435" s="38">
        <f t="shared" si="142"/>
        <v>15368</v>
      </c>
      <c r="P435" s="38">
        <f t="shared" si="143"/>
        <v>184416</v>
      </c>
    </row>
    <row r="436" spans="1:16" s="4" customFormat="1" ht="15" customHeight="1" x14ac:dyDescent="0.25">
      <c r="A436" s="182" t="s">
        <v>92</v>
      </c>
      <c r="B436" s="183"/>
      <c r="C436" s="183"/>
      <c r="D436" s="183"/>
      <c r="E436" s="184"/>
      <c r="F436" s="126"/>
      <c r="G436" s="126"/>
      <c r="H436" s="126"/>
      <c r="I436" s="126"/>
      <c r="J436" s="126"/>
      <c r="K436" s="126"/>
      <c r="L436" s="115"/>
      <c r="M436" s="115"/>
      <c r="N436" s="38"/>
      <c r="O436" s="38"/>
      <c r="P436" s="38"/>
    </row>
    <row r="437" spans="1:16" s="4" customFormat="1" ht="15" customHeight="1" x14ac:dyDescent="0.25">
      <c r="A437" s="42">
        <v>16</v>
      </c>
      <c r="B437" s="30" t="s">
        <v>169</v>
      </c>
      <c r="C437" s="96">
        <v>10</v>
      </c>
      <c r="D437" s="36">
        <v>1</v>
      </c>
      <c r="E437" s="37">
        <v>3496</v>
      </c>
      <c r="F437" s="38"/>
      <c r="G437" s="38"/>
      <c r="H437" s="38"/>
      <c r="I437" s="38"/>
      <c r="J437" s="38"/>
      <c r="K437" s="38"/>
      <c r="L437" s="38"/>
      <c r="M437" s="38"/>
      <c r="N437" s="38"/>
      <c r="O437" s="38">
        <f>MROUND(D437*(E437+N437),1)</f>
        <v>3496</v>
      </c>
      <c r="P437" s="38">
        <f>MROUND(O437*12,1)</f>
        <v>41952</v>
      </c>
    </row>
    <row r="438" spans="1:16" s="4" customFormat="1" ht="15" customHeight="1" x14ac:dyDescent="0.25">
      <c r="A438" s="42">
        <v>17</v>
      </c>
      <c r="B438" s="30" t="s">
        <v>416</v>
      </c>
      <c r="C438" s="96">
        <v>11</v>
      </c>
      <c r="D438" s="36">
        <v>2</v>
      </c>
      <c r="E438" s="37">
        <v>3784</v>
      </c>
      <c r="F438" s="38"/>
      <c r="G438" s="38">
        <f>MROUND(E438*0.2,1)</f>
        <v>757</v>
      </c>
      <c r="H438" s="38"/>
      <c r="I438" s="38"/>
      <c r="J438" s="38"/>
      <c r="K438" s="38"/>
      <c r="L438" s="38">
        <f>MROUND(E438*0.15,1)</f>
        <v>568</v>
      </c>
      <c r="M438" s="38"/>
      <c r="N438" s="38">
        <f>MROUND(F438+G438+H438+I438+J438+K438+L438+M438,1)</f>
        <v>1325</v>
      </c>
      <c r="O438" s="38">
        <f>MROUND(D438*(E438+N438),1)</f>
        <v>10218</v>
      </c>
      <c r="P438" s="38">
        <f>MROUND(O438*12,1)</f>
        <v>122616</v>
      </c>
    </row>
    <row r="439" spans="1:16" s="4" customFormat="1" ht="15" customHeight="1" x14ac:dyDescent="0.25">
      <c r="A439" s="42">
        <v>18</v>
      </c>
      <c r="B439" s="30" t="s">
        <v>417</v>
      </c>
      <c r="C439" s="96">
        <v>11</v>
      </c>
      <c r="D439" s="36">
        <v>1</v>
      </c>
      <c r="E439" s="37">
        <v>3784</v>
      </c>
      <c r="F439" s="38"/>
      <c r="G439" s="38">
        <f>MROUND(E439*0.2,1)</f>
        <v>757</v>
      </c>
      <c r="H439" s="38"/>
      <c r="I439" s="38"/>
      <c r="J439" s="38"/>
      <c r="K439" s="38"/>
      <c r="L439" s="38"/>
      <c r="M439" s="38"/>
      <c r="N439" s="38">
        <f>MROUND(F439+G439+H439+I439+J439+K439+L439+M439,1)</f>
        <v>757</v>
      </c>
      <c r="O439" s="38">
        <f>MROUND(D439*(E439+N439),1)</f>
        <v>4541</v>
      </c>
      <c r="P439" s="38">
        <f>MROUND(O439*12,1)</f>
        <v>54492</v>
      </c>
    </row>
    <row r="440" spans="1:16" s="4" customFormat="1" ht="30" x14ac:dyDescent="0.25">
      <c r="A440" s="42">
        <v>19</v>
      </c>
      <c r="B440" s="30" t="s">
        <v>170</v>
      </c>
      <c r="C440" s="96">
        <v>7</v>
      </c>
      <c r="D440" s="43">
        <v>4</v>
      </c>
      <c r="E440" s="37">
        <v>2958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>
        <f>MROUND(D440*(E440+N440),1)</f>
        <v>11832</v>
      </c>
      <c r="P440" s="38">
        <f>MROUND(O440*12,1)</f>
        <v>141984</v>
      </c>
    </row>
    <row r="441" spans="1:16" s="4" customFormat="1" ht="15" x14ac:dyDescent="0.25">
      <c r="A441" s="42">
        <v>20</v>
      </c>
      <c r="B441" s="30" t="s">
        <v>171</v>
      </c>
      <c r="C441" s="96">
        <v>7</v>
      </c>
      <c r="D441" s="36">
        <v>1</v>
      </c>
      <c r="E441" s="37">
        <v>2958</v>
      </c>
      <c r="F441" s="38"/>
      <c r="G441" s="38"/>
      <c r="H441" s="38"/>
      <c r="I441" s="38"/>
      <c r="J441" s="38"/>
      <c r="K441" s="38"/>
      <c r="L441" s="38"/>
      <c r="M441" s="38"/>
      <c r="N441" s="38"/>
      <c r="O441" s="38">
        <f>MROUND(D441*(E441+N441),1)</f>
        <v>2958</v>
      </c>
      <c r="P441" s="38">
        <f>MROUND(O441*12,1)</f>
        <v>35496</v>
      </c>
    </row>
    <row r="442" spans="1:16" s="4" customFormat="1" ht="15" x14ac:dyDescent="0.25">
      <c r="A442" s="172" t="s">
        <v>17</v>
      </c>
      <c r="B442" s="173"/>
      <c r="C442" s="96"/>
      <c r="D442" s="39">
        <f>SUM(D421:D441)</f>
        <v>42</v>
      </c>
      <c r="E442" s="39"/>
      <c r="F442" s="40"/>
      <c r="G442" s="40"/>
      <c r="H442" s="40"/>
      <c r="I442" s="40"/>
      <c r="J442" s="40"/>
      <c r="K442" s="40"/>
      <c r="L442" s="59"/>
      <c r="M442" s="59"/>
      <c r="N442" s="38"/>
      <c r="O442" s="59">
        <f>SUM(O421:O441)</f>
        <v>124940</v>
      </c>
      <c r="P442" s="59">
        <f>SUM(P421:P441)</f>
        <v>1499280</v>
      </c>
    </row>
    <row r="443" spans="1:16" s="4" customFormat="1" ht="15" x14ac:dyDescent="0.25">
      <c r="A443" s="177" t="s">
        <v>358</v>
      </c>
      <c r="B443" s="178"/>
      <c r="C443" s="97"/>
      <c r="D443" s="45">
        <f>D423+D424+D425+D426+D427+D428+D429+D431+D432+D433+D434+D437+D438+D439+D440+D441</f>
        <v>31</v>
      </c>
      <c r="E443" s="45"/>
      <c r="F443" s="46"/>
      <c r="G443" s="46"/>
      <c r="H443" s="46"/>
      <c r="I443" s="46"/>
      <c r="J443" s="46"/>
      <c r="K443" s="46"/>
      <c r="L443" s="38"/>
      <c r="M443" s="38"/>
      <c r="N443" s="38"/>
      <c r="O443" s="32">
        <f>O423+O424+O425+O426+O427+O428+O429+O431+O432+O433+O434+O437+O438+O439+O440+O441</f>
        <v>98446</v>
      </c>
      <c r="P443" s="38">
        <f t="shared" ref="P443:P451" si="144">MROUND(O443*12,1)</f>
        <v>1181352</v>
      </c>
    </row>
    <row r="444" spans="1:16" s="4" customFormat="1" ht="15" customHeight="1" x14ac:dyDescent="0.2">
      <c r="A444" s="171" t="s">
        <v>312</v>
      </c>
      <c r="B444" s="171"/>
      <c r="C444" s="171"/>
      <c r="D444" s="171"/>
      <c r="E444" s="171"/>
      <c r="F444" s="171"/>
      <c r="G444" s="171"/>
      <c r="H444" s="171"/>
      <c r="I444" s="171"/>
      <c r="J444" s="171"/>
      <c r="K444" s="171"/>
      <c r="L444" s="171"/>
      <c r="M444" s="171"/>
      <c r="N444" s="171"/>
      <c r="O444" s="171"/>
      <c r="P444" s="171"/>
    </row>
    <row r="445" spans="1:16" s="4" customFormat="1" ht="30" x14ac:dyDescent="0.25">
      <c r="A445" s="42">
        <v>1</v>
      </c>
      <c r="B445" s="30" t="s">
        <v>438</v>
      </c>
      <c r="C445" s="96">
        <v>21</v>
      </c>
      <c r="D445" s="36">
        <v>1</v>
      </c>
      <c r="E445" s="37">
        <v>7396</v>
      </c>
      <c r="F445" s="38"/>
      <c r="G445" s="38"/>
      <c r="H445" s="38"/>
      <c r="I445" s="38"/>
      <c r="J445" s="38"/>
      <c r="K445" s="38"/>
      <c r="L445" s="38">
        <f>MROUND(E445*0.15,1)</f>
        <v>1109</v>
      </c>
      <c r="M445" s="38"/>
      <c r="N445" s="38">
        <f>MROUND(F445+G445+H445+I445+J445+K445+L445+M445,1)</f>
        <v>1109</v>
      </c>
      <c r="O445" s="38">
        <f>MROUND(D445*(E445+N445),1)</f>
        <v>8505</v>
      </c>
      <c r="P445" s="38">
        <f t="shared" si="144"/>
        <v>102060</v>
      </c>
    </row>
    <row r="446" spans="1:16" s="4" customFormat="1" ht="30" x14ac:dyDescent="0.25">
      <c r="A446" s="145">
        <v>2</v>
      </c>
      <c r="B446" s="30" t="s">
        <v>439</v>
      </c>
      <c r="C446" s="96"/>
      <c r="D446" s="36">
        <v>1</v>
      </c>
      <c r="E446" s="37">
        <v>7026</v>
      </c>
      <c r="F446" s="38"/>
      <c r="G446" s="38"/>
      <c r="H446" s="38"/>
      <c r="I446" s="38"/>
      <c r="J446" s="38"/>
      <c r="K446" s="38"/>
      <c r="L446" s="38"/>
      <c r="M446" s="38"/>
      <c r="N446" s="38"/>
      <c r="O446" s="38">
        <f>MROUND(D446*(E446+N446),1)</f>
        <v>7026</v>
      </c>
      <c r="P446" s="38">
        <f t="shared" si="144"/>
        <v>84312</v>
      </c>
    </row>
    <row r="447" spans="1:16" s="4" customFormat="1" ht="15" customHeight="1" x14ac:dyDescent="0.25">
      <c r="A447" s="145">
        <v>3</v>
      </c>
      <c r="B447" s="30" t="s">
        <v>15</v>
      </c>
      <c r="C447" s="98">
        <v>10</v>
      </c>
      <c r="D447" s="36">
        <v>2</v>
      </c>
      <c r="E447" s="37">
        <v>3496</v>
      </c>
      <c r="F447" s="38"/>
      <c r="G447" s="38"/>
      <c r="H447" s="38"/>
      <c r="I447" s="38"/>
      <c r="J447" s="38"/>
      <c r="K447" s="38"/>
      <c r="L447" s="38"/>
      <c r="M447" s="38"/>
      <c r="N447" s="38"/>
      <c r="O447" s="38">
        <f>MROUND(D447*(E447+N447),1)</f>
        <v>6992</v>
      </c>
      <c r="P447" s="38">
        <f t="shared" si="144"/>
        <v>83904</v>
      </c>
    </row>
    <row r="448" spans="1:16" s="4" customFormat="1" ht="15" customHeight="1" x14ac:dyDescent="0.25">
      <c r="A448" s="42">
        <v>4</v>
      </c>
      <c r="B448" s="30" t="s">
        <v>16</v>
      </c>
      <c r="C448" s="98">
        <v>9</v>
      </c>
      <c r="D448" s="36">
        <v>1</v>
      </c>
      <c r="E448" s="37">
        <v>3323</v>
      </c>
      <c r="F448" s="38"/>
      <c r="G448" s="38"/>
      <c r="H448" s="38"/>
      <c r="I448" s="38"/>
      <c r="J448" s="38"/>
      <c r="K448" s="38"/>
      <c r="L448" s="38"/>
      <c r="M448" s="38"/>
      <c r="N448" s="38"/>
      <c r="O448" s="38">
        <f t="shared" ref="O448" si="145">MROUND(D448*(E448+N448),1)</f>
        <v>3323</v>
      </c>
      <c r="P448" s="38">
        <f t="shared" si="144"/>
        <v>39876</v>
      </c>
    </row>
    <row r="449" spans="1:16" s="4" customFormat="1" ht="15" customHeight="1" x14ac:dyDescent="0.25">
      <c r="A449" s="145">
        <v>5</v>
      </c>
      <c r="B449" s="30" t="s">
        <v>161</v>
      </c>
      <c r="C449" s="98">
        <v>10</v>
      </c>
      <c r="D449" s="36">
        <v>1</v>
      </c>
      <c r="E449" s="37">
        <v>3496</v>
      </c>
      <c r="F449" s="38"/>
      <c r="G449" s="38"/>
      <c r="H449" s="38"/>
      <c r="I449" s="38"/>
      <c r="J449" s="38"/>
      <c r="K449" s="38"/>
      <c r="L449" s="38"/>
      <c r="M449" s="38"/>
      <c r="N449" s="38"/>
      <c r="O449" s="38">
        <f>MROUND(D449*(E449+N449),1)</f>
        <v>3496</v>
      </c>
      <c r="P449" s="38">
        <f t="shared" si="144"/>
        <v>41952</v>
      </c>
    </row>
    <row r="450" spans="1:16" s="4" customFormat="1" ht="15" x14ac:dyDescent="0.25">
      <c r="A450" s="172" t="s">
        <v>17</v>
      </c>
      <c r="B450" s="173"/>
      <c r="C450" s="96"/>
      <c r="D450" s="39">
        <f>SUM(D445:D449)</f>
        <v>6</v>
      </c>
      <c r="E450" s="39"/>
      <c r="F450" s="40"/>
      <c r="G450" s="40"/>
      <c r="H450" s="40"/>
      <c r="I450" s="40"/>
      <c r="J450" s="40"/>
      <c r="K450" s="40"/>
      <c r="L450" s="59"/>
      <c r="M450" s="59"/>
      <c r="N450" s="59"/>
      <c r="O450" s="59">
        <f>SUM(O445:O449)</f>
        <v>29342</v>
      </c>
      <c r="P450" s="59">
        <f t="shared" si="144"/>
        <v>352104</v>
      </c>
    </row>
    <row r="451" spans="1:16" s="4" customFormat="1" ht="15" x14ac:dyDescent="0.25">
      <c r="A451" s="177" t="s">
        <v>358</v>
      </c>
      <c r="B451" s="178"/>
      <c r="C451" s="97"/>
      <c r="D451" s="45">
        <f>D449</f>
        <v>1</v>
      </c>
      <c r="E451" s="45"/>
      <c r="F451" s="46"/>
      <c r="G451" s="46"/>
      <c r="H451" s="46"/>
      <c r="I451" s="46"/>
      <c r="J451" s="46"/>
      <c r="K451" s="46"/>
      <c r="L451" s="38"/>
      <c r="M451" s="38"/>
      <c r="N451" s="38"/>
      <c r="O451" s="38">
        <f>O449</f>
        <v>3496</v>
      </c>
      <c r="P451" s="38">
        <f t="shared" si="144"/>
        <v>41952</v>
      </c>
    </row>
    <row r="452" spans="1:16" s="4" customFormat="1" ht="15" x14ac:dyDescent="0.2">
      <c r="A452" s="197" t="s">
        <v>313</v>
      </c>
      <c r="B452" s="197"/>
      <c r="C452" s="197"/>
      <c r="D452" s="197"/>
      <c r="E452" s="197"/>
      <c r="F452" s="197"/>
      <c r="G452" s="197"/>
      <c r="H452" s="197"/>
      <c r="I452" s="197"/>
      <c r="J452" s="197"/>
      <c r="K452" s="197"/>
      <c r="L452" s="197"/>
      <c r="M452" s="197"/>
      <c r="N452" s="197"/>
      <c r="O452" s="197"/>
      <c r="P452" s="197"/>
    </row>
    <row r="453" spans="1:16" s="4" customFormat="1" ht="15" customHeight="1" x14ac:dyDescent="0.25">
      <c r="A453" s="145">
        <v>1</v>
      </c>
      <c r="B453" s="30" t="s">
        <v>22</v>
      </c>
      <c r="C453" s="96">
        <v>12</v>
      </c>
      <c r="D453" s="36">
        <v>1</v>
      </c>
      <c r="E453" s="37">
        <v>4073</v>
      </c>
      <c r="F453" s="38"/>
      <c r="G453" s="38"/>
      <c r="H453" s="38"/>
      <c r="I453" s="38"/>
      <c r="J453" s="38"/>
      <c r="K453" s="38"/>
      <c r="L453" s="41"/>
      <c r="M453" s="38"/>
      <c r="N453" s="38"/>
      <c r="O453" s="38">
        <f>MROUND(D453*(E453+N453),1)</f>
        <v>4073</v>
      </c>
      <c r="P453" s="38">
        <f>MROUND(O453*12,1)</f>
        <v>48876</v>
      </c>
    </row>
    <row r="454" spans="1:16" s="4" customFormat="1" ht="15" customHeight="1" x14ac:dyDescent="0.25">
      <c r="A454" s="145">
        <v>2</v>
      </c>
      <c r="B454" s="30" t="s">
        <v>15</v>
      </c>
      <c r="C454" s="98">
        <v>10</v>
      </c>
      <c r="D454" s="36">
        <v>2</v>
      </c>
      <c r="E454" s="37">
        <v>3496</v>
      </c>
      <c r="F454" s="38"/>
      <c r="G454" s="38"/>
      <c r="H454" s="38"/>
      <c r="I454" s="38"/>
      <c r="J454" s="38"/>
      <c r="K454" s="38"/>
      <c r="L454" s="38"/>
      <c r="M454" s="38"/>
      <c r="N454" s="38"/>
      <c r="O454" s="38">
        <f>MROUND(D454*(E454+N454),1)</f>
        <v>6992</v>
      </c>
      <c r="P454" s="38">
        <f>MROUND(O454*12,1)</f>
        <v>83904</v>
      </c>
    </row>
    <row r="455" spans="1:16" s="4" customFormat="1" ht="30" x14ac:dyDescent="0.25">
      <c r="A455" s="145">
        <v>3</v>
      </c>
      <c r="B455" s="30" t="s">
        <v>294</v>
      </c>
      <c r="C455" s="96">
        <v>13</v>
      </c>
      <c r="D455" s="36">
        <v>1</v>
      </c>
      <c r="E455" s="37">
        <v>4361</v>
      </c>
      <c r="F455" s="38"/>
      <c r="G455" s="38">
        <f>MROUND(E455*0.2,1)</f>
        <v>872</v>
      </c>
      <c r="H455" s="38"/>
      <c r="I455" s="38"/>
      <c r="J455" s="38"/>
      <c r="K455" s="38"/>
      <c r="L455" s="38"/>
      <c r="M455" s="38"/>
      <c r="N455" s="38">
        <f>MROUND(F455+G455+H455+I455+J455+K455+L455+M455,1)</f>
        <v>872</v>
      </c>
      <c r="O455" s="38">
        <f>MROUND(D455*(E455+N455),1)</f>
        <v>5233</v>
      </c>
      <c r="P455" s="38">
        <f>MROUND(O455*12,1)</f>
        <v>62796</v>
      </c>
    </row>
    <row r="456" spans="1:16" s="4" customFormat="1" ht="15" x14ac:dyDescent="0.25">
      <c r="A456" s="145">
        <v>4</v>
      </c>
      <c r="B456" s="30" t="s">
        <v>18</v>
      </c>
      <c r="C456" s="98">
        <v>5</v>
      </c>
      <c r="D456" s="36">
        <v>1</v>
      </c>
      <c r="E456" s="37">
        <v>2613</v>
      </c>
      <c r="F456" s="38"/>
      <c r="G456" s="38"/>
      <c r="H456" s="38"/>
      <c r="I456" s="38"/>
      <c r="J456" s="38"/>
      <c r="K456" s="38"/>
      <c r="L456" s="38"/>
      <c r="M456" s="38"/>
      <c r="N456" s="38"/>
      <c r="O456" s="38">
        <f>MROUND(D456*(E456+N456),1)</f>
        <v>2613</v>
      </c>
      <c r="P456" s="38">
        <f>MROUND(O456*12,1)</f>
        <v>31356</v>
      </c>
    </row>
    <row r="457" spans="1:16" s="4" customFormat="1" ht="15" x14ac:dyDescent="0.25">
      <c r="A457" s="172" t="s">
        <v>17</v>
      </c>
      <c r="B457" s="173"/>
      <c r="C457" s="96"/>
      <c r="D457" s="39">
        <f>SUM(D453:D456)</f>
        <v>5</v>
      </c>
      <c r="E457" s="39"/>
      <c r="F457" s="40"/>
      <c r="G457" s="40"/>
      <c r="H457" s="40"/>
      <c r="I457" s="40"/>
      <c r="J457" s="40"/>
      <c r="K457" s="40"/>
      <c r="L457" s="59"/>
      <c r="M457" s="59"/>
      <c r="N457" s="59"/>
      <c r="O457" s="59">
        <f t="shared" ref="O457" si="146">SUM(O453:O456)</f>
        <v>18911</v>
      </c>
      <c r="P457" s="59">
        <f>MROUND(O457*12,1)</f>
        <v>226932</v>
      </c>
    </row>
    <row r="458" spans="1:16" s="4" customFormat="1" ht="15" x14ac:dyDescent="0.2">
      <c r="A458" s="197" t="s">
        <v>314</v>
      </c>
      <c r="B458" s="197"/>
      <c r="C458" s="197"/>
      <c r="D458" s="197"/>
      <c r="E458" s="197"/>
      <c r="F458" s="197"/>
      <c r="G458" s="197"/>
      <c r="H458" s="197"/>
      <c r="I458" s="197"/>
      <c r="J458" s="197"/>
      <c r="K458" s="197"/>
      <c r="L458" s="197"/>
      <c r="M458" s="197"/>
      <c r="N458" s="197"/>
      <c r="O458" s="197"/>
      <c r="P458" s="197"/>
    </row>
    <row r="459" spans="1:16" s="4" customFormat="1" ht="15" customHeight="1" x14ac:dyDescent="0.25">
      <c r="A459" s="145">
        <v>1</v>
      </c>
      <c r="B459" s="30" t="s">
        <v>315</v>
      </c>
      <c r="C459" s="96">
        <v>20</v>
      </c>
      <c r="D459" s="36">
        <v>1</v>
      </c>
      <c r="E459" s="37">
        <v>7761</v>
      </c>
      <c r="F459" s="38"/>
      <c r="G459" s="38"/>
      <c r="H459" s="38"/>
      <c r="I459" s="38"/>
      <c r="J459" s="38"/>
      <c r="K459" s="38"/>
      <c r="L459" s="38"/>
      <c r="M459" s="38"/>
      <c r="N459" s="38"/>
      <c r="O459" s="38">
        <f t="shared" ref="O459:O465" si="147">MROUND(D459*(E459+N459),1)</f>
        <v>7761</v>
      </c>
      <c r="P459" s="38">
        <f t="shared" ref="P459:P465" si="148">MROUND(O459*12,1)</f>
        <v>93132</v>
      </c>
    </row>
    <row r="460" spans="1:16" s="4" customFormat="1" ht="15" customHeight="1" x14ac:dyDescent="0.25">
      <c r="A460" s="145">
        <v>2</v>
      </c>
      <c r="B460" s="30" t="s">
        <v>147</v>
      </c>
      <c r="C460" s="96">
        <v>10</v>
      </c>
      <c r="D460" s="36">
        <v>3</v>
      </c>
      <c r="E460" s="37">
        <v>3496</v>
      </c>
      <c r="F460" s="38"/>
      <c r="G460" s="47"/>
      <c r="H460" s="47"/>
      <c r="I460" s="47"/>
      <c r="J460" s="47"/>
      <c r="K460" s="47"/>
      <c r="L460" s="47"/>
      <c r="M460" s="47"/>
      <c r="N460" s="38"/>
      <c r="O460" s="38">
        <f t="shared" si="147"/>
        <v>10488</v>
      </c>
      <c r="P460" s="38">
        <f t="shared" si="148"/>
        <v>125856</v>
      </c>
    </row>
    <row r="461" spans="1:16" s="4" customFormat="1" ht="15" customHeight="1" x14ac:dyDescent="0.25">
      <c r="A461" s="145">
        <v>3</v>
      </c>
      <c r="B461" s="30" t="s">
        <v>181</v>
      </c>
      <c r="C461" s="98">
        <v>9</v>
      </c>
      <c r="D461" s="36">
        <v>2</v>
      </c>
      <c r="E461" s="37">
        <v>3323</v>
      </c>
      <c r="F461" s="38"/>
      <c r="G461" s="38"/>
      <c r="H461" s="38"/>
      <c r="I461" s="38"/>
      <c r="J461" s="38"/>
      <c r="K461" s="38"/>
      <c r="L461" s="38"/>
      <c r="M461" s="38"/>
      <c r="N461" s="38"/>
      <c r="O461" s="38">
        <f t="shared" si="147"/>
        <v>6646</v>
      </c>
      <c r="P461" s="38">
        <f t="shared" si="148"/>
        <v>79752</v>
      </c>
    </row>
    <row r="462" spans="1:16" s="4" customFormat="1" ht="15" customHeight="1" x14ac:dyDescent="0.25">
      <c r="A462" s="145">
        <v>4</v>
      </c>
      <c r="B462" s="30" t="s">
        <v>288</v>
      </c>
      <c r="C462" s="98">
        <v>12</v>
      </c>
      <c r="D462" s="36">
        <v>1</v>
      </c>
      <c r="E462" s="37">
        <v>4073</v>
      </c>
      <c r="F462" s="38"/>
      <c r="G462" s="38">
        <f>MROUND(E462*0.2,1)</f>
        <v>815</v>
      </c>
      <c r="H462" s="38"/>
      <c r="I462" s="38"/>
      <c r="J462" s="38"/>
      <c r="K462" s="38"/>
      <c r="L462" s="38"/>
      <c r="M462" s="38"/>
      <c r="N462" s="38">
        <f>MROUND(F462+G462+H462+I462+J462+K462+L462+M462,1)</f>
        <v>815</v>
      </c>
      <c r="O462" s="38">
        <f t="shared" si="147"/>
        <v>4888</v>
      </c>
      <c r="P462" s="38">
        <f t="shared" si="148"/>
        <v>58656</v>
      </c>
    </row>
    <row r="463" spans="1:16" s="4" customFormat="1" ht="15" customHeight="1" x14ac:dyDescent="0.25">
      <c r="A463" s="145">
        <v>5</v>
      </c>
      <c r="B463" s="30" t="s">
        <v>182</v>
      </c>
      <c r="C463" s="98">
        <v>8</v>
      </c>
      <c r="D463" s="36">
        <v>1</v>
      </c>
      <c r="E463" s="37">
        <v>3150</v>
      </c>
      <c r="F463" s="38"/>
      <c r="G463" s="38"/>
      <c r="H463" s="38"/>
      <c r="I463" s="38"/>
      <c r="J463" s="38"/>
      <c r="K463" s="38"/>
      <c r="L463" s="38"/>
      <c r="M463" s="38"/>
      <c r="N463" s="38"/>
      <c r="O463" s="38">
        <f t="shared" si="147"/>
        <v>3150</v>
      </c>
      <c r="P463" s="38">
        <f t="shared" si="148"/>
        <v>37800</v>
      </c>
    </row>
    <row r="464" spans="1:16" s="4" customFormat="1" ht="15" customHeight="1" x14ac:dyDescent="0.25">
      <c r="A464" s="145">
        <v>6</v>
      </c>
      <c r="B464" s="30" t="s">
        <v>178</v>
      </c>
      <c r="C464" s="98">
        <v>5</v>
      </c>
      <c r="D464" s="36">
        <v>1</v>
      </c>
      <c r="E464" s="37">
        <v>2613</v>
      </c>
      <c r="F464" s="38"/>
      <c r="G464" s="38"/>
      <c r="H464" s="38"/>
      <c r="I464" s="38"/>
      <c r="J464" s="38"/>
      <c r="K464" s="38"/>
      <c r="L464" s="38"/>
      <c r="M464" s="38"/>
      <c r="N464" s="38"/>
      <c r="O464" s="38">
        <f t="shared" si="147"/>
        <v>2613</v>
      </c>
      <c r="P464" s="38">
        <f t="shared" si="148"/>
        <v>31356</v>
      </c>
    </row>
    <row r="465" spans="1:16" s="4" customFormat="1" ht="15" customHeight="1" x14ac:dyDescent="0.25">
      <c r="A465" s="145">
        <v>7</v>
      </c>
      <c r="B465" s="30" t="s">
        <v>166</v>
      </c>
      <c r="C465" s="98">
        <v>1</v>
      </c>
      <c r="D465" s="36">
        <v>0.75</v>
      </c>
      <c r="E465" s="37">
        <v>1921</v>
      </c>
      <c r="F465" s="38"/>
      <c r="G465" s="38"/>
      <c r="H465" s="38"/>
      <c r="I465" s="38"/>
      <c r="J465" s="38"/>
      <c r="K465" s="38"/>
      <c r="L465" s="38"/>
      <c r="M465" s="38"/>
      <c r="N465" s="38"/>
      <c r="O465" s="38">
        <f t="shared" si="147"/>
        <v>1441</v>
      </c>
      <c r="P465" s="38">
        <f t="shared" si="148"/>
        <v>17292</v>
      </c>
    </row>
    <row r="466" spans="1:16" s="4" customFormat="1" ht="15.75" customHeight="1" x14ac:dyDescent="0.2">
      <c r="A466" s="201" t="s">
        <v>327</v>
      </c>
      <c r="B466" s="202"/>
      <c r="C466" s="202"/>
      <c r="D466" s="202"/>
      <c r="E466" s="203"/>
      <c r="F466" s="48"/>
      <c r="G466" s="48"/>
      <c r="H466" s="48"/>
      <c r="I466" s="48"/>
      <c r="J466" s="48"/>
      <c r="K466" s="48"/>
      <c r="L466" s="116"/>
      <c r="M466" s="116"/>
      <c r="N466" s="116"/>
      <c r="O466" s="116"/>
      <c r="P466" s="122"/>
    </row>
    <row r="467" spans="1:16" s="4" customFormat="1" ht="29.25" customHeight="1" x14ac:dyDescent="0.25">
      <c r="A467" s="42">
        <v>8</v>
      </c>
      <c r="B467" s="49" t="s">
        <v>218</v>
      </c>
      <c r="C467" s="96">
        <v>19</v>
      </c>
      <c r="D467" s="43">
        <v>0.5</v>
      </c>
      <c r="E467" s="37">
        <v>7293</v>
      </c>
      <c r="F467" s="31"/>
      <c r="G467" s="31"/>
      <c r="H467" s="31"/>
      <c r="I467" s="31"/>
      <c r="J467" s="31"/>
      <c r="K467" s="41"/>
      <c r="L467" s="38">
        <f>MROUND(E467*0.15,1)</f>
        <v>1094</v>
      </c>
      <c r="M467" s="38">
        <f>8210-7293</f>
        <v>917</v>
      </c>
      <c r="N467" s="38">
        <f>MROUND(F467+G467+H467+I467+J467+K467+L467+M467,1)</f>
        <v>2011</v>
      </c>
      <c r="O467" s="38">
        <f t="shared" ref="O467:O472" si="149">MROUND(D467*(E467+N467),1)</f>
        <v>4652</v>
      </c>
      <c r="P467" s="38">
        <f t="shared" ref="P467:P472" si="150">MROUND(O467*12,1)</f>
        <v>55824</v>
      </c>
    </row>
    <row r="468" spans="1:16" s="4" customFormat="1" ht="15" customHeight="1" x14ac:dyDescent="0.25">
      <c r="A468" s="141">
        <v>9</v>
      </c>
      <c r="B468" s="49" t="s">
        <v>426</v>
      </c>
      <c r="C468" s="96">
        <v>20</v>
      </c>
      <c r="D468" s="43">
        <v>0.4</v>
      </c>
      <c r="E468" s="37">
        <v>7761</v>
      </c>
      <c r="F468" s="38"/>
      <c r="G468" s="38"/>
      <c r="H468" s="38"/>
      <c r="I468" s="38"/>
      <c r="J468" s="38"/>
      <c r="K468" s="38">
        <f>MROUND(E468*0.33,1)</f>
        <v>2561</v>
      </c>
      <c r="L468" s="38">
        <f>MROUND(E468*0.25,1)</f>
        <v>1940</v>
      </c>
      <c r="M468" s="38"/>
      <c r="N468" s="38">
        <f>MROUND(F468+G468+H468+I468+J468+K468+L468+M468,1)</f>
        <v>4501</v>
      </c>
      <c r="O468" s="38">
        <f t="shared" si="149"/>
        <v>4905</v>
      </c>
      <c r="P468" s="38">
        <f t="shared" si="150"/>
        <v>58860</v>
      </c>
    </row>
    <row r="469" spans="1:16" s="4" customFormat="1" ht="15" customHeight="1" x14ac:dyDescent="0.25">
      <c r="A469" s="141">
        <v>10</v>
      </c>
      <c r="B469" s="49" t="s">
        <v>479</v>
      </c>
      <c r="C469" s="96">
        <v>20</v>
      </c>
      <c r="D469" s="43">
        <v>0.2</v>
      </c>
      <c r="E469" s="37">
        <v>7761</v>
      </c>
      <c r="F469" s="38"/>
      <c r="G469" s="38"/>
      <c r="H469" s="38"/>
      <c r="I469" s="38"/>
      <c r="J469" s="38"/>
      <c r="K469" s="38">
        <f>MROUND(E469*0.33,1)</f>
        <v>2561</v>
      </c>
      <c r="L469" s="38">
        <f>MROUND(E469*0.15,1)</f>
        <v>1164</v>
      </c>
      <c r="M469" s="38"/>
      <c r="N469" s="38">
        <f>MROUND(F469+G469+H469+I469+J469+K469+L469+M469,1)</f>
        <v>3725</v>
      </c>
      <c r="O469" s="38">
        <f t="shared" si="149"/>
        <v>2297</v>
      </c>
      <c r="P469" s="38">
        <f t="shared" si="150"/>
        <v>27564</v>
      </c>
    </row>
    <row r="470" spans="1:16" s="4" customFormat="1" ht="15" customHeight="1" x14ac:dyDescent="0.25">
      <c r="A470" s="141">
        <v>11</v>
      </c>
      <c r="B470" s="49" t="s">
        <v>151</v>
      </c>
      <c r="C470" s="100">
        <v>19</v>
      </c>
      <c r="D470" s="43">
        <v>0.35</v>
      </c>
      <c r="E470" s="37">
        <v>7293</v>
      </c>
      <c r="F470" s="38"/>
      <c r="G470" s="38"/>
      <c r="H470" s="38"/>
      <c r="I470" s="38"/>
      <c r="J470" s="38"/>
      <c r="K470" s="38">
        <f>MROUND(E470*0.25,1)</f>
        <v>1823</v>
      </c>
      <c r="L470" s="38">
        <f>MROUND(E470*0.15,1)</f>
        <v>1094</v>
      </c>
      <c r="M470" s="38"/>
      <c r="N470" s="38">
        <f>MROUND(F470+G470+H470+I470+J470+K470+L470+M470,1)</f>
        <v>2917</v>
      </c>
      <c r="O470" s="38">
        <f t="shared" si="149"/>
        <v>3574</v>
      </c>
      <c r="P470" s="38">
        <f t="shared" si="150"/>
        <v>42888</v>
      </c>
    </row>
    <row r="471" spans="1:16" s="4" customFormat="1" ht="15" customHeight="1" x14ac:dyDescent="0.25">
      <c r="A471" s="141">
        <v>12</v>
      </c>
      <c r="B471" s="49" t="s">
        <v>328</v>
      </c>
      <c r="C471" s="96">
        <v>19</v>
      </c>
      <c r="D471" s="36">
        <v>1.45</v>
      </c>
      <c r="E471" s="37">
        <v>7293</v>
      </c>
      <c r="F471" s="38"/>
      <c r="G471" s="38"/>
      <c r="H471" s="38"/>
      <c r="I471" s="38"/>
      <c r="J471" s="38"/>
      <c r="K471" s="38"/>
      <c r="L471" s="38">
        <f>MROUND(E471*0.15,1)</f>
        <v>1094</v>
      </c>
      <c r="M471" s="38"/>
      <c r="N471" s="38">
        <f>MROUND(F471+G471+H471+I471+J471+K471+L471+M471,1)</f>
        <v>1094</v>
      </c>
      <c r="O471" s="38">
        <f t="shared" si="149"/>
        <v>12161</v>
      </c>
      <c r="P471" s="38">
        <f t="shared" si="150"/>
        <v>145932</v>
      </c>
    </row>
    <row r="472" spans="1:16" s="4" customFormat="1" ht="15" customHeight="1" x14ac:dyDescent="0.25">
      <c r="A472" s="141">
        <v>13</v>
      </c>
      <c r="B472" s="30" t="s">
        <v>150</v>
      </c>
      <c r="C472" s="96">
        <v>17</v>
      </c>
      <c r="D472" s="36">
        <v>0.25</v>
      </c>
      <c r="E472" s="37">
        <v>6397</v>
      </c>
      <c r="F472" s="38"/>
      <c r="G472" s="38"/>
      <c r="H472" s="38"/>
      <c r="I472" s="38"/>
      <c r="J472" s="38"/>
      <c r="K472" s="38"/>
      <c r="L472" s="38"/>
      <c r="M472" s="38"/>
      <c r="N472" s="38"/>
      <c r="O472" s="38">
        <f t="shared" si="149"/>
        <v>1599</v>
      </c>
      <c r="P472" s="38">
        <f t="shared" si="150"/>
        <v>19188</v>
      </c>
    </row>
    <row r="473" spans="1:16" s="4" customFormat="1" ht="15.75" customHeight="1" x14ac:dyDescent="0.2">
      <c r="A473" s="201" t="s">
        <v>329</v>
      </c>
      <c r="B473" s="202"/>
      <c r="C473" s="202"/>
      <c r="D473" s="202"/>
      <c r="E473" s="203"/>
      <c r="F473" s="126"/>
      <c r="G473" s="126"/>
      <c r="H473" s="126"/>
      <c r="I473" s="126"/>
      <c r="J473" s="126"/>
      <c r="K473" s="126"/>
      <c r="L473" s="115"/>
      <c r="M473" s="115"/>
      <c r="N473" s="115"/>
      <c r="O473" s="115"/>
      <c r="P473" s="121"/>
    </row>
    <row r="474" spans="1:16" s="4" customFormat="1" ht="30.75" customHeight="1" x14ac:dyDescent="0.25">
      <c r="A474" s="42">
        <v>14</v>
      </c>
      <c r="B474" s="49" t="s">
        <v>418</v>
      </c>
      <c r="C474" s="96">
        <v>19</v>
      </c>
      <c r="D474" s="43">
        <v>0.25</v>
      </c>
      <c r="E474" s="37">
        <v>7293</v>
      </c>
      <c r="F474" s="31"/>
      <c r="G474" s="31"/>
      <c r="H474" s="31"/>
      <c r="I474" s="31"/>
      <c r="J474" s="31"/>
      <c r="K474" s="41"/>
      <c r="L474" s="38">
        <f>MROUND(E474*0.15,1)</f>
        <v>1094</v>
      </c>
      <c r="M474" s="38">
        <f>8210-7293</f>
        <v>917</v>
      </c>
      <c r="N474" s="38">
        <f>MROUND(F474+G474+H474+I474+J474+K474+L474+M474,1)</f>
        <v>2011</v>
      </c>
      <c r="O474" s="38">
        <f>MROUND(D474*(E474+N474),1)</f>
        <v>2326</v>
      </c>
      <c r="P474" s="38">
        <f>MROUND(O474*12,1)</f>
        <v>27912</v>
      </c>
    </row>
    <row r="475" spans="1:16" s="4" customFormat="1" ht="15" customHeight="1" x14ac:dyDescent="0.25">
      <c r="A475" s="141">
        <v>15</v>
      </c>
      <c r="B475" s="49" t="s">
        <v>151</v>
      </c>
      <c r="C475" s="100">
        <v>19</v>
      </c>
      <c r="D475" s="43">
        <v>0.2</v>
      </c>
      <c r="E475" s="37">
        <v>7293</v>
      </c>
      <c r="F475" s="38"/>
      <c r="G475" s="38"/>
      <c r="H475" s="38"/>
      <c r="I475" s="38"/>
      <c r="J475" s="38"/>
      <c r="K475" s="38">
        <f>MROUND(E475*0.25,1)</f>
        <v>1823</v>
      </c>
      <c r="L475" s="38">
        <f>MROUND(E475*0.15,1)</f>
        <v>1094</v>
      </c>
      <c r="M475" s="38"/>
      <c r="N475" s="38">
        <f>MROUND(F475+G475+H475+I475+J475+K475+L475+M475,1)</f>
        <v>2917</v>
      </c>
      <c r="O475" s="38">
        <f>MROUND(D475*(E475+N475),1)</f>
        <v>2042</v>
      </c>
      <c r="P475" s="38">
        <f>MROUND(O475*12,1)</f>
        <v>24504</v>
      </c>
    </row>
    <row r="476" spans="1:16" s="4" customFormat="1" ht="15" x14ac:dyDescent="0.25">
      <c r="A476" s="172" t="s">
        <v>17</v>
      </c>
      <c r="B476" s="173"/>
      <c r="C476" s="96"/>
      <c r="D476" s="39">
        <f>SUM(D459:D475)</f>
        <v>13.349999999999998</v>
      </c>
      <c r="E476" s="39"/>
      <c r="F476" s="40"/>
      <c r="G476" s="40"/>
      <c r="H476" s="40"/>
      <c r="I476" s="40"/>
      <c r="J476" s="40"/>
      <c r="K476" s="40"/>
      <c r="L476" s="59"/>
      <c r="M476" s="59"/>
      <c r="N476" s="59"/>
      <c r="O476" s="59">
        <f>SUM(O459:O475)</f>
        <v>70543</v>
      </c>
      <c r="P476" s="59">
        <f>MROUND(O476*12,1)</f>
        <v>846516</v>
      </c>
    </row>
    <row r="477" spans="1:16" s="4" customFormat="1" ht="15" x14ac:dyDescent="0.25">
      <c r="A477" s="177" t="s">
        <v>358</v>
      </c>
      <c r="B477" s="178"/>
      <c r="C477" s="97"/>
      <c r="D477" s="45">
        <f>SUM(D459:D475)</f>
        <v>13.349999999999998</v>
      </c>
      <c r="E477" s="45"/>
      <c r="F477" s="46"/>
      <c r="G477" s="46"/>
      <c r="H477" s="46"/>
      <c r="I477" s="46"/>
      <c r="J477" s="46"/>
      <c r="K477" s="46"/>
      <c r="L477" s="38"/>
      <c r="M477" s="38"/>
      <c r="N477" s="38"/>
      <c r="O477" s="38">
        <f>SUM(O459:O475)</f>
        <v>70543</v>
      </c>
      <c r="P477" s="38">
        <f>MROUND(O477*12,1)</f>
        <v>846516</v>
      </c>
    </row>
    <row r="478" spans="1:16" s="4" customFormat="1" ht="15" x14ac:dyDescent="0.2">
      <c r="A478" s="197" t="s">
        <v>316</v>
      </c>
      <c r="B478" s="197"/>
      <c r="C478" s="197"/>
      <c r="D478" s="197"/>
      <c r="E478" s="197"/>
      <c r="F478" s="197"/>
      <c r="G478" s="197"/>
      <c r="H478" s="197"/>
      <c r="I478" s="197"/>
      <c r="J478" s="197"/>
      <c r="K478" s="197"/>
      <c r="L478" s="197"/>
      <c r="M478" s="197"/>
      <c r="N478" s="197"/>
      <c r="O478" s="197"/>
      <c r="P478" s="197"/>
    </row>
    <row r="479" spans="1:16" s="4" customFormat="1" ht="30" x14ac:dyDescent="0.25">
      <c r="A479" s="145">
        <v>1</v>
      </c>
      <c r="B479" s="30" t="s">
        <v>317</v>
      </c>
      <c r="C479" s="96">
        <v>21</v>
      </c>
      <c r="D479" s="36">
        <v>1</v>
      </c>
      <c r="E479" s="37">
        <v>8210</v>
      </c>
      <c r="F479" s="38"/>
      <c r="G479" s="38"/>
      <c r="H479" s="38"/>
      <c r="I479" s="38"/>
      <c r="J479" s="38"/>
      <c r="K479" s="38"/>
      <c r="L479" s="38">
        <f>MROUND(E479*0.15,1)</f>
        <v>1232</v>
      </c>
      <c r="M479" s="38"/>
      <c r="N479" s="38">
        <f>MROUND(F479+G479+H479+I479+J479+K479+L479+M479,1)</f>
        <v>1232</v>
      </c>
      <c r="O479" s="38">
        <f t="shared" ref="O479:O484" si="151">MROUND(D479*(E479+N479),1)</f>
        <v>9442</v>
      </c>
      <c r="P479" s="38">
        <f t="shared" ref="P479:P484" si="152">MROUND(O479*12,1)</f>
        <v>113304</v>
      </c>
    </row>
    <row r="480" spans="1:16" s="4" customFormat="1" ht="15" customHeight="1" x14ac:dyDescent="0.25">
      <c r="A480" s="145">
        <v>2</v>
      </c>
      <c r="B480" s="30" t="s">
        <v>161</v>
      </c>
      <c r="C480" s="98">
        <v>10</v>
      </c>
      <c r="D480" s="36">
        <v>1</v>
      </c>
      <c r="E480" s="37">
        <v>3496</v>
      </c>
      <c r="F480" s="38"/>
      <c r="G480" s="38"/>
      <c r="H480" s="38"/>
      <c r="I480" s="38"/>
      <c r="J480" s="38"/>
      <c r="K480" s="38"/>
      <c r="L480" s="38"/>
      <c r="M480" s="38"/>
      <c r="N480" s="38"/>
      <c r="O480" s="38">
        <f t="shared" si="151"/>
        <v>3496</v>
      </c>
      <c r="P480" s="38">
        <f t="shared" si="152"/>
        <v>41952</v>
      </c>
    </row>
    <row r="481" spans="1:16" s="4" customFormat="1" ht="15" customHeight="1" x14ac:dyDescent="0.25">
      <c r="A481" s="145">
        <v>3</v>
      </c>
      <c r="B481" s="30" t="s">
        <v>148</v>
      </c>
      <c r="C481" s="98">
        <v>9</v>
      </c>
      <c r="D481" s="36">
        <v>1</v>
      </c>
      <c r="E481" s="37">
        <v>3323</v>
      </c>
      <c r="F481" s="38"/>
      <c r="G481" s="38"/>
      <c r="H481" s="38"/>
      <c r="I481" s="38"/>
      <c r="J481" s="38"/>
      <c r="K481" s="38"/>
      <c r="L481" s="38"/>
      <c r="M481" s="38"/>
      <c r="N481" s="38"/>
      <c r="O481" s="38">
        <f t="shared" si="151"/>
        <v>3323</v>
      </c>
      <c r="P481" s="38">
        <f t="shared" si="152"/>
        <v>39876</v>
      </c>
    </row>
    <row r="482" spans="1:16" s="4" customFormat="1" ht="15" x14ac:dyDescent="0.25">
      <c r="A482" s="145">
        <v>4</v>
      </c>
      <c r="B482" s="127" t="s">
        <v>133</v>
      </c>
      <c r="C482" s="98">
        <v>9</v>
      </c>
      <c r="D482" s="36">
        <v>0.5</v>
      </c>
      <c r="E482" s="37">
        <v>3323</v>
      </c>
      <c r="F482" s="38"/>
      <c r="G482" s="38">
        <f>MROUND(E482*0.2,1)</f>
        <v>665</v>
      </c>
      <c r="H482" s="38"/>
      <c r="I482" s="38"/>
      <c r="J482" s="38"/>
      <c r="K482" s="38"/>
      <c r="L482" s="38"/>
      <c r="M482" s="38"/>
      <c r="N482" s="38">
        <f>MROUND(F482+G482+H482+I482+J482+K482+L482+M482,1)</f>
        <v>665</v>
      </c>
      <c r="O482" s="38">
        <f t="shared" si="151"/>
        <v>1994</v>
      </c>
      <c r="P482" s="38">
        <f t="shared" si="152"/>
        <v>23928</v>
      </c>
    </row>
    <row r="483" spans="1:16" s="4" customFormat="1" ht="15" customHeight="1" x14ac:dyDescent="0.25">
      <c r="A483" s="145">
        <v>5</v>
      </c>
      <c r="B483" s="30" t="s">
        <v>178</v>
      </c>
      <c r="C483" s="98">
        <v>5</v>
      </c>
      <c r="D483" s="36">
        <v>1</v>
      </c>
      <c r="E483" s="37">
        <v>2613</v>
      </c>
      <c r="F483" s="38"/>
      <c r="G483" s="38"/>
      <c r="H483" s="38"/>
      <c r="I483" s="38"/>
      <c r="J483" s="38"/>
      <c r="K483" s="38"/>
      <c r="L483" s="38"/>
      <c r="M483" s="38"/>
      <c r="N483" s="38"/>
      <c r="O483" s="38">
        <f t="shared" si="151"/>
        <v>2613</v>
      </c>
      <c r="P483" s="38">
        <f t="shared" si="152"/>
        <v>31356</v>
      </c>
    </row>
    <row r="484" spans="1:16" s="4" customFormat="1" ht="15" customHeight="1" x14ac:dyDescent="0.25">
      <c r="A484" s="145">
        <v>6</v>
      </c>
      <c r="B484" s="30" t="s">
        <v>166</v>
      </c>
      <c r="C484" s="96">
        <v>1</v>
      </c>
      <c r="D484" s="36">
        <v>1.5</v>
      </c>
      <c r="E484" s="37">
        <v>1921</v>
      </c>
      <c r="F484" s="38"/>
      <c r="G484" s="38"/>
      <c r="H484" s="38"/>
      <c r="I484" s="38"/>
      <c r="J484" s="38"/>
      <c r="K484" s="38"/>
      <c r="L484" s="38"/>
      <c r="M484" s="38"/>
      <c r="N484" s="38"/>
      <c r="O484" s="38">
        <f t="shared" si="151"/>
        <v>2882</v>
      </c>
      <c r="P484" s="38">
        <f t="shared" si="152"/>
        <v>34584</v>
      </c>
    </row>
    <row r="485" spans="1:16" s="4" customFormat="1" ht="15.75" customHeight="1" x14ac:dyDescent="0.25">
      <c r="A485" s="201" t="s">
        <v>355</v>
      </c>
      <c r="B485" s="202"/>
      <c r="C485" s="202"/>
      <c r="D485" s="202"/>
      <c r="E485" s="203"/>
      <c r="F485" s="48"/>
      <c r="G485" s="48"/>
      <c r="H485" s="48"/>
      <c r="I485" s="48"/>
      <c r="J485" s="48"/>
      <c r="K485" s="48"/>
      <c r="L485" s="116"/>
      <c r="M485" s="116"/>
      <c r="N485" s="116"/>
      <c r="O485" s="38"/>
      <c r="P485" s="38"/>
    </row>
    <row r="486" spans="1:16" s="1" customFormat="1" ht="15" customHeight="1" x14ac:dyDescent="0.25">
      <c r="A486" s="141">
        <v>7</v>
      </c>
      <c r="B486" s="51" t="s">
        <v>330</v>
      </c>
      <c r="C486" s="100">
        <v>19</v>
      </c>
      <c r="D486" s="90">
        <v>0.4</v>
      </c>
      <c r="E486" s="37">
        <v>7293</v>
      </c>
      <c r="F486" s="51"/>
      <c r="G486" s="51"/>
      <c r="H486" s="51"/>
      <c r="I486" s="51"/>
      <c r="J486" s="51"/>
      <c r="K486" s="38">
        <f>MROUND(E486*0.25,1)</f>
        <v>1823</v>
      </c>
      <c r="L486" s="38">
        <f>MROUND(E486*0.15,1)</f>
        <v>1094</v>
      </c>
      <c r="M486" s="38">
        <f>8210-7293</f>
        <v>917</v>
      </c>
      <c r="N486" s="38">
        <f>MROUND(F486+G486+H486+I486+J486+K486+L486+M486,1)</f>
        <v>3834</v>
      </c>
      <c r="O486" s="38">
        <f>MROUND(D486*(E486+N486),1)</f>
        <v>4451</v>
      </c>
      <c r="P486" s="38">
        <f>MROUND(O486*12,1)</f>
        <v>53412</v>
      </c>
    </row>
    <row r="487" spans="1:16" s="1" customFormat="1" ht="15" customHeight="1" x14ac:dyDescent="0.25">
      <c r="A487" s="141">
        <v>8</v>
      </c>
      <c r="B487" s="49" t="s">
        <v>151</v>
      </c>
      <c r="C487" s="100">
        <v>19</v>
      </c>
      <c r="D487" s="90">
        <v>0.6</v>
      </c>
      <c r="E487" s="37">
        <v>7293</v>
      </c>
      <c r="F487" s="38"/>
      <c r="G487" s="38"/>
      <c r="H487" s="38"/>
      <c r="I487" s="38"/>
      <c r="J487" s="38"/>
      <c r="K487" s="38">
        <f>MROUND(E487*0.25,1)</f>
        <v>1823</v>
      </c>
      <c r="L487" s="38">
        <f>MROUND(E487*0.15,1)</f>
        <v>1094</v>
      </c>
      <c r="M487" s="38"/>
      <c r="N487" s="38">
        <f>MROUND(F487+G487+H487+I487+J487+K487+L487+M487,1)</f>
        <v>2917</v>
      </c>
      <c r="O487" s="38">
        <f>MROUND(D487*(E487+N487),1)</f>
        <v>6126</v>
      </c>
      <c r="P487" s="38">
        <f t="shared" ref="P487:P489" si="153">MROUND(O487*12,1)</f>
        <v>73512</v>
      </c>
    </row>
    <row r="488" spans="1:16" s="1" customFormat="1" ht="15" customHeight="1" x14ac:dyDescent="0.25">
      <c r="A488" s="141">
        <v>9</v>
      </c>
      <c r="B488" s="30" t="s">
        <v>150</v>
      </c>
      <c r="C488" s="96">
        <v>17</v>
      </c>
      <c r="D488" s="36">
        <v>0.15</v>
      </c>
      <c r="E488" s="37">
        <v>6397</v>
      </c>
      <c r="F488" s="38"/>
      <c r="G488" s="38"/>
      <c r="H488" s="38"/>
      <c r="I488" s="38"/>
      <c r="J488" s="38"/>
      <c r="K488" s="38"/>
      <c r="L488" s="38"/>
      <c r="M488" s="38"/>
      <c r="N488" s="38"/>
      <c r="O488" s="38">
        <f>MROUND(D488*(E488+N488),1)</f>
        <v>960</v>
      </c>
      <c r="P488" s="38">
        <f t="shared" si="153"/>
        <v>11520</v>
      </c>
    </row>
    <row r="489" spans="1:16" s="1" customFormat="1" ht="15" customHeight="1" x14ac:dyDescent="0.25">
      <c r="A489" s="141">
        <v>10</v>
      </c>
      <c r="B489" s="30" t="s">
        <v>173</v>
      </c>
      <c r="C489" s="96">
        <v>16</v>
      </c>
      <c r="D489" s="36">
        <v>0.1</v>
      </c>
      <c r="E489" s="37">
        <v>5950</v>
      </c>
      <c r="F489" s="38"/>
      <c r="G489" s="38"/>
      <c r="H489" s="38"/>
      <c r="I489" s="38"/>
      <c r="J489" s="38"/>
      <c r="K489" s="38"/>
      <c r="L489" s="38"/>
      <c r="M489" s="38"/>
      <c r="N489" s="38"/>
      <c r="O489" s="38">
        <f>MROUND(D489*(E489+N489),1)</f>
        <v>595</v>
      </c>
      <c r="P489" s="38">
        <f t="shared" si="153"/>
        <v>7140</v>
      </c>
    </row>
    <row r="490" spans="1:16" s="4" customFormat="1" ht="15" customHeight="1" x14ac:dyDescent="0.25">
      <c r="A490" s="201" t="s">
        <v>391</v>
      </c>
      <c r="B490" s="202"/>
      <c r="C490" s="202"/>
      <c r="D490" s="202"/>
      <c r="E490" s="203"/>
      <c r="F490" s="48"/>
      <c r="G490" s="48"/>
      <c r="H490" s="48"/>
      <c r="I490" s="48"/>
      <c r="J490" s="48"/>
      <c r="K490" s="48"/>
      <c r="L490" s="116"/>
      <c r="M490" s="116"/>
      <c r="N490" s="38"/>
      <c r="O490" s="38"/>
      <c r="P490" s="38"/>
    </row>
    <row r="491" spans="1:16" s="1" customFormat="1" ht="29.25" customHeight="1" x14ac:dyDescent="0.25">
      <c r="A491" s="42">
        <v>11</v>
      </c>
      <c r="B491" s="49" t="s">
        <v>218</v>
      </c>
      <c r="C491" s="96">
        <v>19</v>
      </c>
      <c r="D491" s="43">
        <v>1</v>
      </c>
      <c r="E491" s="37">
        <v>7293</v>
      </c>
      <c r="F491" s="31"/>
      <c r="G491" s="31"/>
      <c r="H491" s="31"/>
      <c r="I491" s="31"/>
      <c r="J491" s="31"/>
      <c r="K491" s="41"/>
      <c r="L491" s="38">
        <f>MROUND(E491*0.15,1)</f>
        <v>1094</v>
      </c>
      <c r="M491" s="38">
        <f>8210-7293</f>
        <v>917</v>
      </c>
      <c r="N491" s="38">
        <f>MROUND(F491+G491+H491+I491+J491+K491+L491+M491,1)</f>
        <v>2011</v>
      </c>
      <c r="O491" s="38">
        <f>MROUND(D491*(E491+N491),1)</f>
        <v>9304</v>
      </c>
      <c r="P491" s="38">
        <f t="shared" ref="P491:P495" si="154">MROUND(O491*12,1)</f>
        <v>111648</v>
      </c>
    </row>
    <row r="492" spans="1:16" s="1" customFormat="1" ht="15" customHeight="1" x14ac:dyDescent="0.25">
      <c r="A492" s="141">
        <v>12</v>
      </c>
      <c r="B492" s="49" t="s">
        <v>151</v>
      </c>
      <c r="C492" s="100">
        <v>19</v>
      </c>
      <c r="D492" s="90">
        <v>1.4</v>
      </c>
      <c r="E492" s="37">
        <v>7293</v>
      </c>
      <c r="F492" s="38"/>
      <c r="G492" s="38"/>
      <c r="H492" s="38"/>
      <c r="I492" s="38"/>
      <c r="J492" s="38"/>
      <c r="K492" s="38">
        <f>MROUND(E492*0.25,1)</f>
        <v>1823</v>
      </c>
      <c r="L492" s="38">
        <f>MROUND(E492*0.15,1)</f>
        <v>1094</v>
      </c>
      <c r="M492" s="38"/>
      <c r="N492" s="38">
        <f>MROUND(F492+G492+H492+I492+J492+K492+L492+M492,1)</f>
        <v>2917</v>
      </c>
      <c r="O492" s="38">
        <f>MROUND(D492*(E492+N492),1)</f>
        <v>14294</v>
      </c>
      <c r="P492" s="38">
        <f t="shared" si="154"/>
        <v>171528</v>
      </c>
    </row>
    <row r="493" spans="1:16" s="4" customFormat="1" ht="15" customHeight="1" x14ac:dyDescent="0.25">
      <c r="A493" s="141">
        <v>13</v>
      </c>
      <c r="B493" s="49" t="s">
        <v>328</v>
      </c>
      <c r="C493" s="96">
        <v>19</v>
      </c>
      <c r="D493" s="36">
        <v>0.8</v>
      </c>
      <c r="E493" s="37">
        <v>7293</v>
      </c>
      <c r="F493" s="38"/>
      <c r="G493" s="38"/>
      <c r="H493" s="38"/>
      <c r="I493" s="38"/>
      <c r="J493" s="38"/>
      <c r="K493" s="38"/>
      <c r="L493" s="38">
        <f>MROUND(E493*0.15,1)</f>
        <v>1094</v>
      </c>
      <c r="M493" s="38"/>
      <c r="N493" s="38">
        <f>MROUND(F493+G493+H493+I493+J493+K493+L493+M493,1)</f>
        <v>1094</v>
      </c>
      <c r="O493" s="38">
        <f>MROUND(D493*(E493+N493),1)</f>
        <v>6710</v>
      </c>
      <c r="P493" s="38">
        <f t="shared" si="154"/>
        <v>80520</v>
      </c>
    </row>
    <row r="494" spans="1:16" s="4" customFormat="1" ht="15" x14ac:dyDescent="0.25">
      <c r="A494" s="172" t="s">
        <v>17</v>
      </c>
      <c r="B494" s="173"/>
      <c r="C494" s="96"/>
      <c r="D494" s="39">
        <f>SUM(D479:D493)</f>
        <v>10.450000000000001</v>
      </c>
      <c r="E494" s="39"/>
      <c r="F494" s="40"/>
      <c r="G494" s="40"/>
      <c r="H494" s="40"/>
      <c r="I494" s="40"/>
      <c r="J494" s="40"/>
      <c r="K494" s="40"/>
      <c r="L494" s="59"/>
      <c r="M494" s="59"/>
      <c r="N494" s="59"/>
      <c r="O494" s="59">
        <f>SUM(O479:O493)</f>
        <v>66190</v>
      </c>
      <c r="P494" s="59">
        <f t="shared" si="154"/>
        <v>794280</v>
      </c>
    </row>
    <row r="495" spans="1:16" s="4" customFormat="1" ht="15" x14ac:dyDescent="0.25">
      <c r="A495" s="177" t="s">
        <v>358</v>
      </c>
      <c r="B495" s="178"/>
      <c r="C495" s="97"/>
      <c r="D495" s="45">
        <f>SUM(D479:D493)</f>
        <v>10.450000000000001</v>
      </c>
      <c r="E495" s="45"/>
      <c r="F495" s="46"/>
      <c r="G495" s="46"/>
      <c r="H495" s="46"/>
      <c r="I495" s="46"/>
      <c r="J495" s="46"/>
      <c r="K495" s="46"/>
      <c r="L495" s="38"/>
      <c r="M495" s="38"/>
      <c r="N495" s="38"/>
      <c r="O495" s="38">
        <f>SUM(O479:O493)</f>
        <v>66190</v>
      </c>
      <c r="P495" s="38">
        <f t="shared" si="154"/>
        <v>794280</v>
      </c>
    </row>
    <row r="496" spans="1:16" s="4" customFormat="1" ht="15" x14ac:dyDescent="0.2">
      <c r="A496" s="197" t="s">
        <v>318</v>
      </c>
      <c r="B496" s="197"/>
      <c r="C496" s="197"/>
      <c r="D496" s="197"/>
      <c r="E496" s="197"/>
      <c r="F496" s="197"/>
      <c r="G496" s="197"/>
      <c r="H496" s="197"/>
      <c r="I496" s="197"/>
      <c r="J496" s="197"/>
      <c r="K496" s="197"/>
      <c r="L496" s="197"/>
      <c r="M496" s="197"/>
      <c r="N496" s="197"/>
      <c r="O496" s="197"/>
      <c r="P496" s="197"/>
    </row>
    <row r="497" spans="1:16" s="4" customFormat="1" ht="30" x14ac:dyDescent="0.25">
      <c r="A497" s="145">
        <v>1</v>
      </c>
      <c r="B497" s="30" t="s">
        <v>317</v>
      </c>
      <c r="C497" s="96">
        <v>21</v>
      </c>
      <c r="D497" s="36">
        <v>1</v>
      </c>
      <c r="E497" s="37">
        <v>8210</v>
      </c>
      <c r="F497" s="38"/>
      <c r="G497" s="38"/>
      <c r="H497" s="38"/>
      <c r="I497" s="38"/>
      <c r="J497" s="38"/>
      <c r="K497" s="38"/>
      <c r="L497" s="38">
        <f>MROUND(E497*0.15,1)</f>
        <v>1232</v>
      </c>
      <c r="M497" s="38"/>
      <c r="N497" s="38">
        <f>MROUND(F497+G497+H497+I497+J497+K497+L497+M497,1)</f>
        <v>1232</v>
      </c>
      <c r="O497" s="38">
        <f t="shared" ref="O497:O504" si="155">MROUND(D497*(E497+N497),1)</f>
        <v>9442</v>
      </c>
      <c r="P497" s="38">
        <f t="shared" ref="P497:P504" si="156">MROUND(O497*12,1)</f>
        <v>113304</v>
      </c>
    </row>
    <row r="498" spans="1:16" s="4" customFormat="1" ht="15" customHeight="1" x14ac:dyDescent="0.25">
      <c r="A498" s="145">
        <v>2</v>
      </c>
      <c r="B498" s="30" t="s">
        <v>147</v>
      </c>
      <c r="C498" s="98">
        <v>10</v>
      </c>
      <c r="D498" s="36">
        <v>1</v>
      </c>
      <c r="E498" s="37">
        <v>3496</v>
      </c>
      <c r="F498" s="38"/>
      <c r="G498" s="38"/>
      <c r="H498" s="38"/>
      <c r="I498" s="38"/>
      <c r="J498" s="38"/>
      <c r="K498" s="38"/>
      <c r="L498" s="38"/>
      <c r="M498" s="38"/>
      <c r="N498" s="38"/>
      <c r="O498" s="38">
        <f t="shared" si="155"/>
        <v>3496</v>
      </c>
      <c r="P498" s="38">
        <f t="shared" si="156"/>
        <v>41952</v>
      </c>
    </row>
    <row r="499" spans="1:16" s="4" customFormat="1" ht="15" customHeight="1" x14ac:dyDescent="0.25">
      <c r="A499" s="42">
        <v>3</v>
      </c>
      <c r="B499" s="30" t="s">
        <v>288</v>
      </c>
      <c r="C499" s="98">
        <v>12</v>
      </c>
      <c r="D499" s="36">
        <v>1</v>
      </c>
      <c r="E499" s="37">
        <v>4073</v>
      </c>
      <c r="F499" s="38"/>
      <c r="G499" s="38">
        <f>MROUND(E499*0.2,1)</f>
        <v>815</v>
      </c>
      <c r="H499" s="38"/>
      <c r="I499" s="38"/>
      <c r="J499" s="38"/>
      <c r="K499" s="38"/>
      <c r="L499" s="38"/>
      <c r="M499" s="38"/>
      <c r="N499" s="38">
        <f>MROUND(F499+G499+H499+I499+J499+K499+L499+M499,1)</f>
        <v>815</v>
      </c>
      <c r="O499" s="38">
        <f t="shared" si="155"/>
        <v>4888</v>
      </c>
      <c r="P499" s="38">
        <f t="shared" si="156"/>
        <v>58656</v>
      </c>
    </row>
    <row r="500" spans="1:16" s="4" customFormat="1" ht="15" x14ac:dyDescent="0.25">
      <c r="A500" s="145">
        <v>4</v>
      </c>
      <c r="B500" s="127" t="s">
        <v>133</v>
      </c>
      <c r="C500" s="98">
        <v>9</v>
      </c>
      <c r="D500" s="36">
        <v>1</v>
      </c>
      <c r="E500" s="37">
        <v>3323</v>
      </c>
      <c r="F500" s="38"/>
      <c r="G500" s="38">
        <f>MROUND(E500*0.2,1)</f>
        <v>665</v>
      </c>
      <c r="H500" s="38"/>
      <c r="I500" s="38"/>
      <c r="J500" s="38"/>
      <c r="K500" s="38"/>
      <c r="L500" s="38"/>
      <c r="M500" s="38"/>
      <c r="N500" s="38">
        <f>MROUND(F500+G500+H500+I500+J500+K500+L500+M500,1)</f>
        <v>665</v>
      </c>
      <c r="O500" s="38">
        <f t="shared" si="155"/>
        <v>3988</v>
      </c>
      <c r="P500" s="38">
        <f t="shared" si="156"/>
        <v>47856</v>
      </c>
    </row>
    <row r="501" spans="1:16" s="4" customFormat="1" ht="15" customHeight="1" x14ac:dyDescent="0.25">
      <c r="A501" s="145">
        <v>5</v>
      </c>
      <c r="B501" s="30" t="s">
        <v>182</v>
      </c>
      <c r="C501" s="98">
        <v>8</v>
      </c>
      <c r="D501" s="36">
        <v>1</v>
      </c>
      <c r="E501" s="37">
        <v>3150</v>
      </c>
      <c r="F501" s="38"/>
      <c r="G501" s="38"/>
      <c r="H501" s="38"/>
      <c r="I501" s="38"/>
      <c r="J501" s="38"/>
      <c r="K501" s="38"/>
      <c r="L501" s="38"/>
      <c r="M501" s="38"/>
      <c r="N501" s="38"/>
      <c r="O501" s="38">
        <f t="shared" si="155"/>
        <v>3150</v>
      </c>
      <c r="P501" s="38">
        <f t="shared" si="156"/>
        <v>37800</v>
      </c>
    </row>
    <row r="502" spans="1:16" s="4" customFormat="1" ht="15" customHeight="1" x14ac:dyDescent="0.25">
      <c r="A502" s="145">
        <v>6</v>
      </c>
      <c r="B502" s="30" t="s">
        <v>178</v>
      </c>
      <c r="C502" s="98">
        <v>5</v>
      </c>
      <c r="D502" s="36">
        <v>1</v>
      </c>
      <c r="E502" s="37">
        <v>2613</v>
      </c>
      <c r="F502" s="38"/>
      <c r="G502" s="38"/>
      <c r="H502" s="38"/>
      <c r="I502" s="38"/>
      <c r="J502" s="38"/>
      <c r="K502" s="38"/>
      <c r="L502" s="38"/>
      <c r="M502" s="38"/>
      <c r="N502" s="38"/>
      <c r="O502" s="38">
        <f t="shared" si="155"/>
        <v>2613</v>
      </c>
      <c r="P502" s="38">
        <f t="shared" si="156"/>
        <v>31356</v>
      </c>
    </row>
    <row r="503" spans="1:16" s="4" customFormat="1" ht="15" customHeight="1" x14ac:dyDescent="0.25">
      <c r="A503" s="5">
        <v>7</v>
      </c>
      <c r="B503" s="30" t="s">
        <v>168</v>
      </c>
      <c r="C503" s="98">
        <v>1</v>
      </c>
      <c r="D503" s="36">
        <v>2</v>
      </c>
      <c r="E503" s="37">
        <v>1921</v>
      </c>
      <c r="F503" s="38"/>
      <c r="G503" s="38"/>
      <c r="H503" s="38"/>
      <c r="I503" s="38"/>
      <c r="J503" s="38"/>
      <c r="K503" s="38"/>
      <c r="L503" s="38"/>
      <c r="M503" s="38"/>
      <c r="N503" s="38"/>
      <c r="O503" s="38">
        <f t="shared" si="155"/>
        <v>3842</v>
      </c>
      <c r="P503" s="38">
        <f t="shared" si="156"/>
        <v>46104</v>
      </c>
    </row>
    <row r="504" spans="1:16" s="4" customFormat="1" ht="15" customHeight="1" x14ac:dyDescent="0.25">
      <c r="A504" s="145">
        <v>8</v>
      </c>
      <c r="B504" s="30" t="s">
        <v>166</v>
      </c>
      <c r="C504" s="96">
        <v>1</v>
      </c>
      <c r="D504" s="36">
        <v>2</v>
      </c>
      <c r="E504" s="37">
        <v>1921</v>
      </c>
      <c r="F504" s="38"/>
      <c r="G504" s="38"/>
      <c r="H504" s="38"/>
      <c r="I504" s="38"/>
      <c r="J504" s="38"/>
      <c r="K504" s="38"/>
      <c r="L504" s="38"/>
      <c r="M504" s="38"/>
      <c r="N504" s="38"/>
      <c r="O504" s="38">
        <f t="shared" si="155"/>
        <v>3842</v>
      </c>
      <c r="P504" s="38">
        <f t="shared" si="156"/>
        <v>46104</v>
      </c>
    </row>
    <row r="505" spans="1:16" s="4" customFormat="1" ht="15.75" customHeight="1" x14ac:dyDescent="0.25">
      <c r="A505" s="198" t="s">
        <v>355</v>
      </c>
      <c r="B505" s="199"/>
      <c r="C505" s="199"/>
      <c r="D505" s="199"/>
      <c r="E505" s="200"/>
      <c r="F505" s="126"/>
      <c r="G505" s="126"/>
      <c r="H505" s="126"/>
      <c r="I505" s="126"/>
      <c r="J505" s="126"/>
      <c r="K505" s="126"/>
      <c r="L505" s="115"/>
      <c r="M505" s="115"/>
      <c r="N505" s="115"/>
      <c r="O505" s="115"/>
      <c r="P505" s="38"/>
    </row>
    <row r="506" spans="1:16" s="4" customFormat="1" ht="29.25" customHeight="1" x14ac:dyDescent="0.25">
      <c r="A506" s="42">
        <v>9</v>
      </c>
      <c r="B506" s="49" t="s">
        <v>218</v>
      </c>
      <c r="C506" s="96">
        <v>19</v>
      </c>
      <c r="D506" s="43">
        <v>0.5</v>
      </c>
      <c r="E506" s="37">
        <v>7293</v>
      </c>
      <c r="F506" s="31"/>
      <c r="G506" s="31"/>
      <c r="H506" s="31"/>
      <c r="I506" s="31"/>
      <c r="J506" s="31"/>
      <c r="K506" s="41"/>
      <c r="L506" s="38">
        <f>MROUND(E506*0.15,1)</f>
        <v>1094</v>
      </c>
      <c r="M506" s="38">
        <f>8210-7293</f>
        <v>917</v>
      </c>
      <c r="N506" s="38">
        <f>MROUND(F506+G506+H506+I506+J506+K506+L506+M506,1)</f>
        <v>2011</v>
      </c>
      <c r="O506" s="38">
        <f>MROUND(D506*(E506+N506),1)</f>
        <v>4652</v>
      </c>
      <c r="P506" s="38">
        <f>MROUND(O506*12,1)</f>
        <v>55824</v>
      </c>
    </row>
    <row r="507" spans="1:16" s="4" customFormat="1" ht="15" customHeight="1" x14ac:dyDescent="0.25">
      <c r="A507" s="42">
        <v>10</v>
      </c>
      <c r="B507" s="61" t="s">
        <v>426</v>
      </c>
      <c r="C507" s="103">
        <v>20</v>
      </c>
      <c r="D507" s="62">
        <v>0.1</v>
      </c>
      <c r="E507" s="37">
        <v>7761</v>
      </c>
      <c r="F507" s="44"/>
      <c r="G507" s="41"/>
      <c r="H507" s="41"/>
      <c r="I507" s="41"/>
      <c r="J507" s="41"/>
      <c r="K507" s="41">
        <f>MROUND(E507*0.33,1)</f>
        <v>2561</v>
      </c>
      <c r="L507" s="38">
        <f>MROUND(E507*0.25,1)</f>
        <v>1940</v>
      </c>
      <c r="M507" s="41"/>
      <c r="N507" s="38">
        <f t="shared" ref="N507" si="157">MROUND(F507+G507+H507+I507+J507+K507+L507+M507,1)</f>
        <v>4501</v>
      </c>
      <c r="O507" s="38">
        <f t="shared" ref="O507" si="158">MROUND(D507*(E507+N507),1)</f>
        <v>1226</v>
      </c>
      <c r="P507" s="38">
        <f t="shared" ref="P507" si="159">MROUND(O507*12,1)</f>
        <v>14712</v>
      </c>
    </row>
    <row r="508" spans="1:16" s="4" customFormat="1" ht="15" customHeight="1" x14ac:dyDescent="0.25">
      <c r="A508" s="141">
        <v>11</v>
      </c>
      <c r="B508" s="49" t="s">
        <v>151</v>
      </c>
      <c r="C508" s="100">
        <v>19</v>
      </c>
      <c r="D508" s="62">
        <v>0.1</v>
      </c>
      <c r="E508" s="37">
        <v>7293</v>
      </c>
      <c r="F508" s="38"/>
      <c r="G508" s="38"/>
      <c r="H508" s="38"/>
      <c r="I508" s="38"/>
      <c r="J508" s="38"/>
      <c r="K508" s="38">
        <f>MROUND(E508*0.25,1)</f>
        <v>1823</v>
      </c>
      <c r="L508" s="38">
        <f>MROUND(E508*0.15,1)</f>
        <v>1094</v>
      </c>
      <c r="M508" s="38"/>
      <c r="N508" s="38">
        <f>MROUND(F508+G508+H508+I508+J508+K508+L508+M508,1)</f>
        <v>2917</v>
      </c>
      <c r="O508" s="38">
        <f>MROUND(D508*(E508+N508),1)</f>
        <v>1021</v>
      </c>
      <c r="P508" s="38">
        <f>MROUND(O508*12,1)</f>
        <v>12252</v>
      </c>
    </row>
    <row r="509" spans="1:16" s="4" customFormat="1" ht="15" customHeight="1" x14ac:dyDescent="0.25">
      <c r="A509" s="141">
        <v>12</v>
      </c>
      <c r="B509" s="49" t="s">
        <v>328</v>
      </c>
      <c r="C509" s="96">
        <v>19</v>
      </c>
      <c r="D509" s="62">
        <v>0.1</v>
      </c>
      <c r="E509" s="37">
        <v>7293</v>
      </c>
      <c r="F509" s="38"/>
      <c r="G509" s="38"/>
      <c r="H509" s="38"/>
      <c r="I509" s="38"/>
      <c r="J509" s="38"/>
      <c r="K509" s="38"/>
      <c r="L509" s="38">
        <f>MROUND(E509*0.15,1)</f>
        <v>1094</v>
      </c>
      <c r="M509" s="38"/>
      <c r="N509" s="38">
        <f>MROUND(F509+G509+H509+I509+J509+K509+L509+M509,1)</f>
        <v>1094</v>
      </c>
      <c r="O509" s="38">
        <f t="shared" ref="O509" si="160">MROUND(D509*(E509+N509),1)</f>
        <v>839</v>
      </c>
      <c r="P509" s="38">
        <f t="shared" ref="P509" si="161">MROUND(O509*12,1)</f>
        <v>10068</v>
      </c>
    </row>
    <row r="510" spans="1:16" s="4" customFormat="1" ht="15.75" customHeight="1" x14ac:dyDescent="0.25">
      <c r="A510" s="201" t="s">
        <v>390</v>
      </c>
      <c r="B510" s="202"/>
      <c r="C510" s="202"/>
      <c r="D510" s="202"/>
      <c r="E510" s="203"/>
      <c r="F510" s="126"/>
      <c r="G510" s="126"/>
      <c r="H510" s="126"/>
      <c r="I510" s="126"/>
      <c r="J510" s="126"/>
      <c r="K510" s="126"/>
      <c r="L510" s="115"/>
      <c r="M510" s="115"/>
      <c r="N510" s="38"/>
      <c r="O510" s="115"/>
      <c r="P510" s="38"/>
    </row>
    <row r="511" spans="1:16" s="4" customFormat="1" ht="30" customHeight="1" x14ac:dyDescent="0.25">
      <c r="A511" s="42">
        <v>13</v>
      </c>
      <c r="B511" s="49" t="s">
        <v>418</v>
      </c>
      <c r="C511" s="96">
        <v>19</v>
      </c>
      <c r="D511" s="43">
        <v>0.5</v>
      </c>
      <c r="E511" s="37">
        <v>7293</v>
      </c>
      <c r="F511" s="44"/>
      <c r="G511" s="41"/>
      <c r="H511" s="41"/>
      <c r="I511" s="41"/>
      <c r="J511" s="37"/>
      <c r="K511" s="41"/>
      <c r="L511" s="38">
        <f>MROUND(E511*0.15,1)</f>
        <v>1094</v>
      </c>
      <c r="M511" s="38">
        <f>8210-7293</f>
        <v>917</v>
      </c>
      <c r="N511" s="38">
        <f>MROUND(F511+G511+H511+I511+J511+K511+L511+M511,1)</f>
        <v>2011</v>
      </c>
      <c r="O511" s="38">
        <f t="shared" ref="O511:O514" si="162">MROUND(D511*(E511+N511),1)</f>
        <v>4652</v>
      </c>
      <c r="P511" s="38">
        <f t="shared" ref="P511:P516" si="163">MROUND(O511*12,1)</f>
        <v>55824</v>
      </c>
    </row>
    <row r="512" spans="1:16" s="4" customFormat="1" ht="15" customHeight="1" x14ac:dyDescent="0.25">
      <c r="A512" s="141">
        <v>14</v>
      </c>
      <c r="B512" s="49" t="s">
        <v>151</v>
      </c>
      <c r="C512" s="100">
        <v>19</v>
      </c>
      <c r="D512" s="90">
        <v>0.55000000000000004</v>
      </c>
      <c r="E512" s="37">
        <v>7293</v>
      </c>
      <c r="F512" s="38"/>
      <c r="G512" s="38"/>
      <c r="H512" s="38"/>
      <c r="I512" s="38"/>
      <c r="J512" s="38"/>
      <c r="K512" s="38">
        <f>MROUND(E512*0.25,1)</f>
        <v>1823</v>
      </c>
      <c r="L512" s="38">
        <f>MROUND(E512*0.15,1)</f>
        <v>1094</v>
      </c>
      <c r="M512" s="38"/>
      <c r="N512" s="38">
        <f>MROUND(F512+G512+H512+I512+J512+K512+L512+M512,1)</f>
        <v>2917</v>
      </c>
      <c r="O512" s="38">
        <f t="shared" si="162"/>
        <v>5616</v>
      </c>
      <c r="P512" s="38">
        <f t="shared" si="163"/>
        <v>67392</v>
      </c>
    </row>
    <row r="513" spans="1:16" s="4" customFormat="1" ht="15" customHeight="1" x14ac:dyDescent="0.25">
      <c r="A513" s="141">
        <v>15</v>
      </c>
      <c r="B513" s="49" t="s">
        <v>328</v>
      </c>
      <c r="C513" s="96">
        <v>19</v>
      </c>
      <c r="D513" s="36">
        <v>0.2</v>
      </c>
      <c r="E513" s="37">
        <v>7293</v>
      </c>
      <c r="F513" s="38"/>
      <c r="G513" s="38"/>
      <c r="H513" s="38"/>
      <c r="I513" s="38"/>
      <c r="J513" s="38"/>
      <c r="K513" s="38"/>
      <c r="L513" s="38">
        <f>MROUND(E513*0.15,1)</f>
        <v>1094</v>
      </c>
      <c r="M513" s="38"/>
      <c r="N513" s="38">
        <f>MROUND(F513+G513+H513+I513+J513+K513+L513+M513,1)</f>
        <v>1094</v>
      </c>
      <c r="O513" s="38">
        <f t="shared" si="162"/>
        <v>1677</v>
      </c>
      <c r="P513" s="38">
        <f t="shared" si="163"/>
        <v>20124</v>
      </c>
    </row>
    <row r="514" spans="1:16" s="4" customFormat="1" ht="15" customHeight="1" x14ac:dyDescent="0.25">
      <c r="A514" s="141">
        <v>16</v>
      </c>
      <c r="B514" s="30" t="s">
        <v>150</v>
      </c>
      <c r="C514" s="96">
        <v>17</v>
      </c>
      <c r="D514" s="36">
        <v>0.4</v>
      </c>
      <c r="E514" s="37">
        <v>6397</v>
      </c>
      <c r="F514" s="38"/>
      <c r="G514" s="38"/>
      <c r="H514" s="38"/>
      <c r="I514" s="38"/>
      <c r="J514" s="38"/>
      <c r="K514" s="38"/>
      <c r="L514" s="38"/>
      <c r="M514" s="38"/>
      <c r="N514" s="38"/>
      <c r="O514" s="38">
        <f t="shared" si="162"/>
        <v>2559</v>
      </c>
      <c r="P514" s="38">
        <f t="shared" si="163"/>
        <v>30708</v>
      </c>
    </row>
    <row r="515" spans="1:16" s="4" customFormat="1" ht="15" x14ac:dyDescent="0.25">
      <c r="A515" s="172" t="s">
        <v>17</v>
      </c>
      <c r="B515" s="173"/>
      <c r="C515" s="96"/>
      <c r="D515" s="39">
        <f>SUM(D497:D514)</f>
        <v>12.45</v>
      </c>
      <c r="E515" s="39"/>
      <c r="F515" s="40"/>
      <c r="G515" s="40"/>
      <c r="H515" s="40"/>
      <c r="I515" s="40"/>
      <c r="J515" s="40"/>
      <c r="K515" s="40"/>
      <c r="L515" s="59"/>
      <c r="M515" s="59"/>
      <c r="N515" s="59"/>
      <c r="O515" s="59">
        <f>SUM(O497:O514)</f>
        <v>57503</v>
      </c>
      <c r="P515" s="59">
        <f t="shared" si="163"/>
        <v>690036</v>
      </c>
    </row>
    <row r="516" spans="1:16" s="4" customFormat="1" ht="15" x14ac:dyDescent="0.25">
      <c r="A516" s="177" t="s">
        <v>358</v>
      </c>
      <c r="B516" s="178"/>
      <c r="C516" s="97"/>
      <c r="D516" s="45">
        <f>SUM(D497:D514)</f>
        <v>12.45</v>
      </c>
      <c r="E516" s="45"/>
      <c r="F516" s="46"/>
      <c r="G516" s="46"/>
      <c r="H516" s="46"/>
      <c r="I516" s="46"/>
      <c r="J516" s="46"/>
      <c r="K516" s="46"/>
      <c r="L516" s="38"/>
      <c r="M516" s="38"/>
      <c r="N516" s="38"/>
      <c r="O516" s="38">
        <f>SUM(O497:O514)</f>
        <v>57503</v>
      </c>
      <c r="P516" s="38">
        <f t="shared" si="163"/>
        <v>690036</v>
      </c>
    </row>
    <row r="517" spans="1:16" s="4" customFormat="1" ht="15" x14ac:dyDescent="0.2">
      <c r="A517" s="197" t="s">
        <v>319</v>
      </c>
      <c r="B517" s="197"/>
      <c r="C517" s="197"/>
      <c r="D517" s="197"/>
      <c r="E517" s="197"/>
      <c r="F517" s="197"/>
      <c r="G517" s="197"/>
      <c r="H517" s="197"/>
      <c r="I517" s="197"/>
      <c r="J517" s="197"/>
      <c r="K517" s="197"/>
      <c r="L517" s="197"/>
      <c r="M517" s="197"/>
      <c r="N517" s="197"/>
      <c r="O517" s="197"/>
      <c r="P517" s="197"/>
    </row>
    <row r="518" spans="1:16" s="4" customFormat="1" ht="30" x14ac:dyDescent="0.25">
      <c r="A518" s="145">
        <v>1</v>
      </c>
      <c r="B518" s="87" t="s">
        <v>341</v>
      </c>
      <c r="C518" s="101">
        <v>21</v>
      </c>
      <c r="D518" s="88">
        <v>1</v>
      </c>
      <c r="E518" s="37">
        <v>8210</v>
      </c>
      <c r="F518" s="53"/>
      <c r="G518" s="53"/>
      <c r="H518" s="53"/>
      <c r="I518" s="53"/>
      <c r="J518" s="53"/>
      <c r="K518" s="38">
        <f>MROUND(E518*0.25,1)</f>
        <v>2053</v>
      </c>
      <c r="L518" s="38">
        <f>MROUND(E518*0.15,1)</f>
        <v>1232</v>
      </c>
      <c r="M518" s="123"/>
      <c r="N518" s="38">
        <f>MROUND(F518+G518+H518+I518+J518+K518+L518+M518,1)</f>
        <v>3285</v>
      </c>
      <c r="O518" s="38">
        <f t="shared" ref="O518:O524" si="164">MROUND(D518*(E518+N518),1)</f>
        <v>11495</v>
      </c>
      <c r="P518" s="38">
        <f t="shared" ref="P518:P526" si="165">MROUND(O518*12,1)</f>
        <v>137940</v>
      </c>
    </row>
    <row r="519" spans="1:16" s="4" customFormat="1" ht="15" customHeight="1" x14ac:dyDescent="0.25">
      <c r="A519" s="141">
        <v>2</v>
      </c>
      <c r="B519" s="49" t="s">
        <v>151</v>
      </c>
      <c r="C519" s="100">
        <v>19</v>
      </c>
      <c r="D519" s="90">
        <v>0.5</v>
      </c>
      <c r="E519" s="37">
        <v>7293</v>
      </c>
      <c r="F519" s="38"/>
      <c r="G519" s="38"/>
      <c r="H519" s="38"/>
      <c r="I519" s="38"/>
      <c r="J519" s="38"/>
      <c r="K519" s="38">
        <f>MROUND(E519*0.25,1)</f>
        <v>1823</v>
      </c>
      <c r="L519" s="38">
        <f>MROUND(E519*0.15,1)</f>
        <v>1094</v>
      </c>
      <c r="M519" s="38"/>
      <c r="N519" s="38">
        <f>MROUND(F519+G519+H519+I519+J519+K519+L519+M519,1)</f>
        <v>2917</v>
      </c>
      <c r="O519" s="38">
        <f t="shared" si="164"/>
        <v>5105</v>
      </c>
      <c r="P519" s="38">
        <f t="shared" si="165"/>
        <v>61260</v>
      </c>
    </row>
    <row r="520" spans="1:16" s="4" customFormat="1" ht="15" customHeight="1" x14ac:dyDescent="0.25">
      <c r="A520" s="145">
        <v>3</v>
      </c>
      <c r="B520" s="30" t="s">
        <v>147</v>
      </c>
      <c r="C520" s="98">
        <v>10</v>
      </c>
      <c r="D520" s="36">
        <v>1</v>
      </c>
      <c r="E520" s="37">
        <v>3496</v>
      </c>
      <c r="F520" s="38"/>
      <c r="G520" s="38"/>
      <c r="H520" s="38"/>
      <c r="I520" s="38"/>
      <c r="J520" s="38"/>
      <c r="K520" s="38"/>
      <c r="L520" s="38"/>
      <c r="M520" s="38"/>
      <c r="N520" s="38"/>
      <c r="O520" s="38">
        <f t="shared" si="164"/>
        <v>3496</v>
      </c>
      <c r="P520" s="38">
        <f t="shared" si="165"/>
        <v>41952</v>
      </c>
    </row>
    <row r="521" spans="1:16" s="4" customFormat="1" ht="15" customHeight="1" x14ac:dyDescent="0.25">
      <c r="A521" s="145">
        <v>4</v>
      </c>
      <c r="B521" s="30" t="s">
        <v>182</v>
      </c>
      <c r="C521" s="98">
        <v>8</v>
      </c>
      <c r="D521" s="36">
        <v>1</v>
      </c>
      <c r="E521" s="37">
        <v>3150</v>
      </c>
      <c r="F521" s="38"/>
      <c r="G521" s="38"/>
      <c r="H521" s="38"/>
      <c r="I521" s="38"/>
      <c r="J521" s="38"/>
      <c r="K521" s="38"/>
      <c r="L521" s="38"/>
      <c r="M521" s="38"/>
      <c r="N521" s="38"/>
      <c r="O521" s="38">
        <f t="shared" si="164"/>
        <v>3150</v>
      </c>
      <c r="P521" s="38">
        <f t="shared" si="165"/>
        <v>37800</v>
      </c>
    </row>
    <row r="522" spans="1:16" s="4" customFormat="1" ht="15" customHeight="1" x14ac:dyDescent="0.25">
      <c r="A522" s="145">
        <v>5</v>
      </c>
      <c r="B522" s="30" t="s">
        <v>184</v>
      </c>
      <c r="C522" s="98">
        <v>5</v>
      </c>
      <c r="D522" s="36">
        <v>2</v>
      </c>
      <c r="E522" s="37">
        <v>2613</v>
      </c>
      <c r="F522" s="38"/>
      <c r="G522" s="38"/>
      <c r="H522" s="38"/>
      <c r="I522" s="38"/>
      <c r="J522" s="38"/>
      <c r="K522" s="38"/>
      <c r="L522" s="38"/>
      <c r="M522" s="38"/>
      <c r="N522" s="38"/>
      <c r="O522" s="38">
        <f t="shared" si="164"/>
        <v>5226</v>
      </c>
      <c r="P522" s="38">
        <f t="shared" si="165"/>
        <v>62712</v>
      </c>
    </row>
    <row r="523" spans="1:16" s="4" customFormat="1" ht="15" customHeight="1" x14ac:dyDescent="0.25">
      <c r="A523" s="145">
        <v>6</v>
      </c>
      <c r="B523" s="30" t="s">
        <v>168</v>
      </c>
      <c r="C523" s="98">
        <v>1</v>
      </c>
      <c r="D523" s="36">
        <v>3</v>
      </c>
      <c r="E523" s="37">
        <v>1921</v>
      </c>
      <c r="F523" s="38"/>
      <c r="G523" s="38"/>
      <c r="H523" s="38"/>
      <c r="I523" s="38"/>
      <c r="J523" s="38"/>
      <c r="K523" s="38"/>
      <c r="L523" s="38"/>
      <c r="M523" s="38"/>
      <c r="N523" s="38"/>
      <c r="O523" s="38">
        <f t="shared" si="164"/>
        <v>5763</v>
      </c>
      <c r="P523" s="38">
        <f t="shared" si="165"/>
        <v>69156</v>
      </c>
    </row>
    <row r="524" spans="1:16" s="4" customFormat="1" ht="15" customHeight="1" x14ac:dyDescent="0.25">
      <c r="A524" s="145">
        <v>7</v>
      </c>
      <c r="B524" s="30" t="s">
        <v>166</v>
      </c>
      <c r="C524" s="96">
        <v>1</v>
      </c>
      <c r="D524" s="36">
        <v>1</v>
      </c>
      <c r="E524" s="37">
        <v>1921</v>
      </c>
      <c r="F524" s="38"/>
      <c r="G524" s="38"/>
      <c r="H524" s="38"/>
      <c r="I524" s="38"/>
      <c r="J524" s="38"/>
      <c r="K524" s="38"/>
      <c r="L524" s="38"/>
      <c r="M524" s="38"/>
      <c r="N524" s="38"/>
      <c r="O524" s="38">
        <f t="shared" si="164"/>
        <v>1921</v>
      </c>
      <c r="P524" s="38">
        <f t="shared" si="165"/>
        <v>23052</v>
      </c>
    </row>
    <row r="525" spans="1:16" s="4" customFormat="1" ht="15" x14ac:dyDescent="0.25">
      <c r="A525" s="172" t="s">
        <v>17</v>
      </c>
      <c r="B525" s="173"/>
      <c r="C525" s="96"/>
      <c r="D525" s="39">
        <f>SUM(D518:D524)</f>
        <v>9.5</v>
      </c>
      <c r="E525" s="39"/>
      <c r="F525" s="40"/>
      <c r="G525" s="40"/>
      <c r="H525" s="40"/>
      <c r="I525" s="40"/>
      <c r="J525" s="40"/>
      <c r="K525" s="40"/>
      <c r="L525" s="59"/>
      <c r="M525" s="59"/>
      <c r="N525" s="59"/>
      <c r="O525" s="59">
        <f t="shared" ref="O525" si="166">SUM(O518:O524)</f>
        <v>36156</v>
      </c>
      <c r="P525" s="59">
        <f t="shared" si="165"/>
        <v>433872</v>
      </c>
    </row>
    <row r="526" spans="1:16" s="4" customFormat="1" ht="15" x14ac:dyDescent="0.25">
      <c r="A526" s="177" t="s">
        <v>358</v>
      </c>
      <c r="B526" s="178"/>
      <c r="C526" s="97"/>
      <c r="D526" s="45">
        <f>SUM(D518:D524)</f>
        <v>9.5</v>
      </c>
      <c r="E526" s="45"/>
      <c r="F526" s="46"/>
      <c r="G526" s="46"/>
      <c r="H526" s="46"/>
      <c r="I526" s="46"/>
      <c r="J526" s="46"/>
      <c r="K526" s="46"/>
      <c r="L526" s="38"/>
      <c r="M526" s="38"/>
      <c r="N526" s="38"/>
      <c r="O526" s="38">
        <f t="shared" ref="O526" si="167">SUM(O518:O524)</f>
        <v>36156</v>
      </c>
      <c r="P526" s="38">
        <f t="shared" si="165"/>
        <v>433872</v>
      </c>
    </row>
    <row r="527" spans="1:16" s="4" customFormat="1" ht="15" x14ac:dyDescent="0.2">
      <c r="A527" s="197" t="s">
        <v>320</v>
      </c>
      <c r="B527" s="197"/>
      <c r="C527" s="197"/>
      <c r="D527" s="197"/>
      <c r="E527" s="197"/>
      <c r="F527" s="197"/>
      <c r="G527" s="197"/>
      <c r="H527" s="197"/>
      <c r="I527" s="197"/>
      <c r="J527" s="197"/>
      <c r="K527" s="197"/>
      <c r="L527" s="197"/>
      <c r="M527" s="197"/>
      <c r="N527" s="197"/>
      <c r="O527" s="197"/>
      <c r="P527" s="197"/>
    </row>
    <row r="528" spans="1:16" s="4" customFormat="1" ht="30" x14ac:dyDescent="0.25">
      <c r="A528" s="145">
        <v>1</v>
      </c>
      <c r="B528" s="87" t="s">
        <v>341</v>
      </c>
      <c r="C528" s="101">
        <v>21</v>
      </c>
      <c r="D528" s="88">
        <v>1</v>
      </c>
      <c r="E528" s="37">
        <v>8210</v>
      </c>
      <c r="F528" s="53"/>
      <c r="G528" s="53"/>
      <c r="H528" s="53"/>
      <c r="I528" s="53"/>
      <c r="J528" s="53"/>
      <c r="K528" s="38">
        <f>MROUND(E528*0.25,1)</f>
        <v>2053</v>
      </c>
      <c r="L528" s="38">
        <f>MROUND(E528*0.15,1)</f>
        <v>1232</v>
      </c>
      <c r="M528" s="123"/>
      <c r="N528" s="38">
        <f>MROUND(F528+G528+H528+I528+J528+K528+L528+M528,1)</f>
        <v>3285</v>
      </c>
      <c r="O528" s="38">
        <f>MROUND(D528*(E528+N528),1)</f>
        <v>11495</v>
      </c>
      <c r="P528" s="38">
        <f t="shared" ref="P528:P533" si="168">MROUND(O528*12,1)</f>
        <v>137940</v>
      </c>
    </row>
    <row r="529" spans="1:16" s="4" customFormat="1" ht="15" customHeight="1" x14ac:dyDescent="0.25">
      <c r="A529" s="145">
        <v>2</v>
      </c>
      <c r="B529" s="30" t="s">
        <v>147</v>
      </c>
      <c r="C529" s="98">
        <v>10</v>
      </c>
      <c r="D529" s="36">
        <v>1</v>
      </c>
      <c r="E529" s="37">
        <v>3496</v>
      </c>
      <c r="F529" s="38"/>
      <c r="G529" s="38"/>
      <c r="H529" s="38"/>
      <c r="I529" s="38"/>
      <c r="J529" s="38"/>
      <c r="K529" s="38"/>
      <c r="L529" s="38"/>
      <c r="M529" s="38"/>
      <c r="N529" s="38"/>
      <c r="O529" s="38">
        <f>MROUND(D529*(E529+N529),1)</f>
        <v>3496</v>
      </c>
      <c r="P529" s="38">
        <f t="shared" si="168"/>
        <v>41952</v>
      </c>
    </row>
    <row r="530" spans="1:16" s="4" customFormat="1" ht="15" customHeight="1" x14ac:dyDescent="0.25">
      <c r="A530" s="145">
        <v>3</v>
      </c>
      <c r="B530" s="30" t="s">
        <v>293</v>
      </c>
      <c r="C530" s="98">
        <v>1</v>
      </c>
      <c r="D530" s="36">
        <v>1</v>
      </c>
      <c r="E530" s="37">
        <v>1921</v>
      </c>
      <c r="F530" s="38"/>
      <c r="G530" s="38"/>
      <c r="H530" s="38"/>
      <c r="I530" s="38"/>
      <c r="J530" s="38"/>
      <c r="K530" s="38"/>
      <c r="L530" s="38"/>
      <c r="M530" s="38"/>
      <c r="N530" s="38"/>
      <c r="O530" s="38">
        <f>MROUND(D530*(E530+N530),1)</f>
        <v>1921</v>
      </c>
      <c r="P530" s="38">
        <f t="shared" si="168"/>
        <v>23052</v>
      </c>
    </row>
    <row r="531" spans="1:16" s="4" customFormat="1" ht="15" customHeight="1" x14ac:dyDescent="0.25">
      <c r="A531" s="145">
        <v>4</v>
      </c>
      <c r="B531" s="30" t="s">
        <v>166</v>
      </c>
      <c r="C531" s="96">
        <v>1</v>
      </c>
      <c r="D531" s="36">
        <v>0.5</v>
      </c>
      <c r="E531" s="37">
        <v>1921</v>
      </c>
      <c r="F531" s="38"/>
      <c r="G531" s="38"/>
      <c r="H531" s="38"/>
      <c r="I531" s="38"/>
      <c r="J531" s="38"/>
      <c r="K531" s="38"/>
      <c r="L531" s="38"/>
      <c r="M531" s="38"/>
      <c r="N531" s="38"/>
      <c r="O531" s="38">
        <f>MROUND(D531*(E531+N531),1)</f>
        <v>961</v>
      </c>
      <c r="P531" s="38">
        <f t="shared" si="168"/>
        <v>11532</v>
      </c>
    </row>
    <row r="532" spans="1:16" s="4" customFormat="1" ht="15" x14ac:dyDescent="0.25">
      <c r="A532" s="172" t="s">
        <v>17</v>
      </c>
      <c r="B532" s="173"/>
      <c r="C532" s="96"/>
      <c r="D532" s="39">
        <f>SUM(D528:D531)</f>
        <v>3.5</v>
      </c>
      <c r="E532" s="39"/>
      <c r="F532" s="40"/>
      <c r="G532" s="40"/>
      <c r="H532" s="40"/>
      <c r="I532" s="40"/>
      <c r="J532" s="40"/>
      <c r="K532" s="40"/>
      <c r="L532" s="59"/>
      <c r="M532" s="59"/>
      <c r="N532" s="59"/>
      <c r="O532" s="59">
        <f t="shared" ref="O532" si="169">SUM(O528:O531)</f>
        <v>17873</v>
      </c>
      <c r="P532" s="59">
        <f t="shared" si="168"/>
        <v>214476</v>
      </c>
    </row>
    <row r="533" spans="1:16" s="4" customFormat="1" ht="15" x14ac:dyDescent="0.25">
      <c r="A533" s="177" t="s">
        <v>358</v>
      </c>
      <c r="B533" s="178"/>
      <c r="C533" s="97"/>
      <c r="D533" s="45">
        <f>SUM(D528:D531)</f>
        <v>3.5</v>
      </c>
      <c r="E533" s="45"/>
      <c r="F533" s="46"/>
      <c r="G533" s="46"/>
      <c r="H533" s="46"/>
      <c r="I533" s="46"/>
      <c r="J533" s="46"/>
      <c r="K533" s="46"/>
      <c r="L533" s="38"/>
      <c r="M533" s="38"/>
      <c r="N533" s="38"/>
      <c r="O533" s="38">
        <f t="shared" ref="O533" si="170">SUM(O528:O531)</f>
        <v>17873</v>
      </c>
      <c r="P533" s="38">
        <f t="shared" si="168"/>
        <v>214476</v>
      </c>
    </row>
    <row r="534" spans="1:16" s="4" customFormat="1" ht="14.25" x14ac:dyDescent="0.2">
      <c r="A534" s="171" t="s">
        <v>128</v>
      </c>
      <c r="B534" s="171"/>
      <c r="C534" s="171"/>
      <c r="D534" s="171"/>
      <c r="E534" s="171"/>
      <c r="F534" s="171"/>
      <c r="G534" s="171"/>
      <c r="H534" s="171"/>
      <c r="I534" s="171"/>
      <c r="J534" s="171"/>
      <c r="K534" s="171"/>
      <c r="L534" s="171"/>
      <c r="M534" s="171"/>
      <c r="N534" s="171"/>
      <c r="O534" s="171"/>
      <c r="P534" s="171"/>
    </row>
    <row r="535" spans="1:16" s="4" customFormat="1" ht="15" x14ac:dyDescent="0.25">
      <c r="A535" s="54"/>
      <c r="B535" s="139" t="s">
        <v>172</v>
      </c>
      <c r="C535" s="102"/>
      <c r="D535" s="73"/>
      <c r="E535" s="74"/>
      <c r="F535" s="44"/>
      <c r="G535" s="55"/>
      <c r="H535" s="55"/>
      <c r="I535" s="55"/>
      <c r="J535" s="37"/>
      <c r="K535" s="55"/>
      <c r="L535" s="55"/>
      <c r="M535" s="55"/>
      <c r="N535" s="38"/>
      <c r="O535" s="38"/>
      <c r="P535" s="38"/>
    </row>
    <row r="536" spans="1:16" s="4" customFormat="1" ht="30" x14ac:dyDescent="0.25">
      <c r="A536" s="42">
        <v>1</v>
      </c>
      <c r="B536" s="50" t="s">
        <v>218</v>
      </c>
      <c r="C536" s="99">
        <v>17</v>
      </c>
      <c r="D536" s="43">
        <v>1</v>
      </c>
      <c r="E536" s="37">
        <v>6397</v>
      </c>
      <c r="F536" s="44"/>
      <c r="G536" s="41"/>
      <c r="H536" s="41">
        <f>MROUND(E536*0.15,1)</f>
        <v>960</v>
      </c>
      <c r="I536" s="41"/>
      <c r="J536" s="37"/>
      <c r="K536" s="41"/>
      <c r="L536" s="38">
        <f>MROUND(E536*0.15,1)</f>
        <v>960</v>
      </c>
      <c r="M536" s="38">
        <v>1279</v>
      </c>
      <c r="N536" s="38">
        <f>MROUND(F536+G536+H536+I536+J536+K536+L536+M536,1)</f>
        <v>3199</v>
      </c>
      <c r="O536" s="38">
        <f t="shared" ref="O536:O542" si="171">MROUND(D536*(E536+N536),1)</f>
        <v>9596</v>
      </c>
      <c r="P536" s="38">
        <f t="shared" ref="P536:P542" si="172">MROUND(O536*12,1)</f>
        <v>115152</v>
      </c>
    </row>
    <row r="537" spans="1:16" s="4" customFormat="1" ht="15" customHeight="1" x14ac:dyDescent="0.25">
      <c r="A537" s="42">
        <v>2</v>
      </c>
      <c r="B537" s="30" t="s">
        <v>220</v>
      </c>
      <c r="C537" s="96">
        <v>20</v>
      </c>
      <c r="D537" s="43">
        <v>1</v>
      </c>
      <c r="E537" s="37">
        <v>7761</v>
      </c>
      <c r="F537" s="44"/>
      <c r="G537" s="41"/>
      <c r="H537" s="41">
        <f>MROUND(E537*0.1,1)</f>
        <v>776</v>
      </c>
      <c r="I537" s="41"/>
      <c r="J537" s="37"/>
      <c r="K537" s="38">
        <f>MROUND(E537*0.25,1)</f>
        <v>1940</v>
      </c>
      <c r="L537" s="38">
        <f>MROUND(E537*0.15,1)</f>
        <v>1164</v>
      </c>
      <c r="M537" s="41"/>
      <c r="N537" s="38">
        <f>MROUND(F537+G537+H537+I537+J537+K537+L537+M537,1)</f>
        <v>3880</v>
      </c>
      <c r="O537" s="38">
        <f t="shared" si="171"/>
        <v>11641</v>
      </c>
      <c r="P537" s="38">
        <f t="shared" si="172"/>
        <v>139692</v>
      </c>
    </row>
    <row r="538" spans="1:16" s="4" customFormat="1" ht="15" customHeight="1" x14ac:dyDescent="0.25">
      <c r="A538" s="42">
        <v>3</v>
      </c>
      <c r="B538" s="30" t="s">
        <v>151</v>
      </c>
      <c r="C538" s="96">
        <v>19</v>
      </c>
      <c r="D538" s="43">
        <v>1</v>
      </c>
      <c r="E538" s="37">
        <v>7293</v>
      </c>
      <c r="F538" s="44"/>
      <c r="G538" s="41"/>
      <c r="H538" s="41"/>
      <c r="I538" s="41"/>
      <c r="J538" s="41"/>
      <c r="K538" s="38">
        <f>MROUND(E538*0.25,1)</f>
        <v>1823</v>
      </c>
      <c r="L538" s="38">
        <f>MROUND(E538*0.15,1)</f>
        <v>1094</v>
      </c>
      <c r="M538" s="41"/>
      <c r="N538" s="38">
        <f>MROUND(F538+G538+H538+I538+J538+K538+L538+M538,1)</f>
        <v>2917</v>
      </c>
      <c r="O538" s="38">
        <f t="shared" si="171"/>
        <v>10210</v>
      </c>
      <c r="P538" s="38">
        <f t="shared" si="172"/>
        <v>122520</v>
      </c>
    </row>
    <row r="539" spans="1:16" s="4" customFormat="1" ht="15" customHeight="1" x14ac:dyDescent="0.25">
      <c r="A539" s="42">
        <v>4</v>
      </c>
      <c r="B539" s="30" t="s">
        <v>328</v>
      </c>
      <c r="C539" s="96">
        <v>19</v>
      </c>
      <c r="D539" s="43">
        <v>1</v>
      </c>
      <c r="E539" s="37">
        <v>7293</v>
      </c>
      <c r="F539" s="44"/>
      <c r="G539" s="41"/>
      <c r="H539" s="41"/>
      <c r="I539" s="41"/>
      <c r="J539" s="41"/>
      <c r="K539" s="41"/>
      <c r="L539" s="38">
        <f>MROUND(E539*0.15,1)</f>
        <v>1094</v>
      </c>
      <c r="M539" s="41"/>
      <c r="N539" s="38">
        <f>MROUND(F539+G539+H539+I539+J539+K539+L539+M539,1)</f>
        <v>1094</v>
      </c>
      <c r="O539" s="38">
        <f t="shared" si="171"/>
        <v>8387</v>
      </c>
      <c r="P539" s="38">
        <f t="shared" si="172"/>
        <v>100644</v>
      </c>
    </row>
    <row r="540" spans="1:16" s="4" customFormat="1" ht="15" customHeight="1" x14ac:dyDescent="0.25">
      <c r="A540" s="42">
        <v>5</v>
      </c>
      <c r="B540" s="30" t="s">
        <v>150</v>
      </c>
      <c r="C540" s="96">
        <v>17</v>
      </c>
      <c r="D540" s="36">
        <v>2</v>
      </c>
      <c r="E540" s="37">
        <v>6397</v>
      </c>
      <c r="F540" s="44"/>
      <c r="G540" s="37"/>
      <c r="H540" s="41">
        <f>MROUND(E540*0.1,1)</f>
        <v>640</v>
      </c>
      <c r="I540" s="37"/>
      <c r="J540" s="37"/>
      <c r="K540" s="37"/>
      <c r="L540" s="37"/>
      <c r="M540" s="38"/>
      <c r="N540" s="38">
        <f>MROUND(F540+G540+H540+I540+J540+K540+L540+M540,1)</f>
        <v>640</v>
      </c>
      <c r="O540" s="38">
        <f t="shared" si="171"/>
        <v>14074</v>
      </c>
      <c r="P540" s="38">
        <f t="shared" si="172"/>
        <v>168888</v>
      </c>
    </row>
    <row r="541" spans="1:16" s="4" customFormat="1" ht="15" customHeight="1" x14ac:dyDescent="0.25">
      <c r="A541" s="42">
        <v>6</v>
      </c>
      <c r="B541" s="30" t="s">
        <v>150</v>
      </c>
      <c r="C541" s="96">
        <v>17</v>
      </c>
      <c r="D541" s="36">
        <v>1</v>
      </c>
      <c r="E541" s="37">
        <v>6397</v>
      </c>
      <c r="F541" s="44"/>
      <c r="G541" s="37"/>
      <c r="H541" s="41"/>
      <c r="I541" s="37"/>
      <c r="J541" s="37"/>
      <c r="K541" s="37"/>
      <c r="L541" s="37"/>
      <c r="M541" s="38"/>
      <c r="N541" s="38"/>
      <c r="O541" s="38">
        <f t="shared" si="171"/>
        <v>6397</v>
      </c>
      <c r="P541" s="38">
        <f t="shared" si="172"/>
        <v>76764</v>
      </c>
    </row>
    <row r="542" spans="1:16" s="4" customFormat="1" ht="15" customHeight="1" x14ac:dyDescent="0.25">
      <c r="A542" s="42">
        <v>7</v>
      </c>
      <c r="B542" s="30" t="s">
        <v>173</v>
      </c>
      <c r="C542" s="96">
        <v>16</v>
      </c>
      <c r="D542" s="36">
        <v>3</v>
      </c>
      <c r="E542" s="37">
        <v>5950</v>
      </c>
      <c r="F542" s="44"/>
      <c r="G542" s="37"/>
      <c r="H542" s="41"/>
      <c r="I542" s="37"/>
      <c r="J542" s="37"/>
      <c r="K542" s="37"/>
      <c r="L542" s="37"/>
      <c r="M542" s="38"/>
      <c r="N542" s="38"/>
      <c r="O542" s="38">
        <f t="shared" si="171"/>
        <v>17850</v>
      </c>
      <c r="P542" s="38">
        <f t="shared" si="172"/>
        <v>214200</v>
      </c>
    </row>
    <row r="543" spans="1:16" s="4" customFormat="1" ht="15" customHeight="1" x14ac:dyDescent="0.25">
      <c r="A543" s="54"/>
      <c r="B543" s="72" t="s">
        <v>174</v>
      </c>
      <c r="C543" s="102"/>
      <c r="D543" s="73"/>
      <c r="E543" s="74"/>
      <c r="F543" s="44"/>
      <c r="G543" s="56"/>
      <c r="H543" s="56"/>
      <c r="I543" s="56"/>
      <c r="J543" s="37"/>
      <c r="K543" s="56"/>
      <c r="L543" s="56"/>
      <c r="M543" s="56"/>
      <c r="N543" s="38"/>
      <c r="O543" s="38"/>
      <c r="P543" s="38"/>
    </row>
    <row r="544" spans="1:16" s="4" customFormat="1" ht="15" customHeight="1" x14ac:dyDescent="0.25">
      <c r="A544" s="42">
        <v>8</v>
      </c>
      <c r="B544" s="50" t="s">
        <v>175</v>
      </c>
      <c r="C544" s="96">
        <v>10</v>
      </c>
      <c r="D544" s="36">
        <v>1</v>
      </c>
      <c r="E544" s="37">
        <v>3496</v>
      </c>
      <c r="F544" s="44"/>
      <c r="G544" s="57"/>
      <c r="H544" s="41">
        <f>MROUND(E544*0.15,1)</f>
        <v>524</v>
      </c>
      <c r="I544" s="57"/>
      <c r="J544" s="37"/>
      <c r="K544" s="57"/>
      <c r="L544" s="57"/>
      <c r="M544" s="41"/>
      <c r="N544" s="38">
        <f>MROUND(F544+G544+H544+I544+J544+K544+L544+M544,1)</f>
        <v>524</v>
      </c>
      <c r="O544" s="38">
        <f t="shared" ref="O544:O550" si="173">MROUND(D544*(E544+N544),1)</f>
        <v>4020</v>
      </c>
      <c r="P544" s="38">
        <f t="shared" ref="P544:P552" si="174">MROUND(O544*12,1)</f>
        <v>48240</v>
      </c>
    </row>
    <row r="545" spans="1:16" s="4" customFormat="1" ht="15" customHeight="1" x14ac:dyDescent="0.25">
      <c r="A545" s="42">
        <v>9</v>
      </c>
      <c r="B545" s="30" t="s">
        <v>400</v>
      </c>
      <c r="C545" s="96">
        <v>11</v>
      </c>
      <c r="D545" s="36">
        <v>1</v>
      </c>
      <c r="E545" s="37">
        <v>3784</v>
      </c>
      <c r="F545" s="44"/>
      <c r="G545" s="38">
        <f>MROUND(E545*0.2,1)</f>
        <v>757</v>
      </c>
      <c r="H545" s="41">
        <f>MROUND(E545*0.1,1)</f>
        <v>378</v>
      </c>
      <c r="I545" s="57"/>
      <c r="J545" s="37"/>
      <c r="K545" s="57"/>
      <c r="L545" s="57"/>
      <c r="M545" s="41"/>
      <c r="N545" s="38">
        <f>MROUND(F545+G545+H545+I545+J545+K545+L545+M545,1)</f>
        <v>1135</v>
      </c>
      <c r="O545" s="38">
        <f t="shared" si="173"/>
        <v>4919</v>
      </c>
      <c r="P545" s="38">
        <f t="shared" si="174"/>
        <v>59028</v>
      </c>
    </row>
    <row r="546" spans="1:16" s="4" customFormat="1" ht="15" customHeight="1" x14ac:dyDescent="0.25">
      <c r="A546" s="42">
        <v>10</v>
      </c>
      <c r="B546" s="30" t="s">
        <v>147</v>
      </c>
      <c r="C546" s="96">
        <v>10</v>
      </c>
      <c r="D546" s="36">
        <v>2</v>
      </c>
      <c r="E546" s="37">
        <v>3496</v>
      </c>
      <c r="F546" s="44"/>
      <c r="G546" s="57"/>
      <c r="H546" s="57"/>
      <c r="I546" s="57"/>
      <c r="J546" s="37"/>
      <c r="K546" s="57"/>
      <c r="L546" s="57"/>
      <c r="M546" s="41"/>
      <c r="N546" s="38"/>
      <c r="O546" s="38">
        <f t="shared" si="173"/>
        <v>6992</v>
      </c>
      <c r="P546" s="38">
        <f t="shared" si="174"/>
        <v>83904</v>
      </c>
    </row>
    <row r="547" spans="1:16" s="4" customFormat="1" ht="15" customHeight="1" x14ac:dyDescent="0.25">
      <c r="A547" s="42">
        <v>11</v>
      </c>
      <c r="B547" s="50" t="s">
        <v>176</v>
      </c>
      <c r="C547" s="96">
        <v>8</v>
      </c>
      <c r="D547" s="43">
        <v>1</v>
      </c>
      <c r="E547" s="37">
        <v>3150</v>
      </c>
      <c r="F547" s="44"/>
      <c r="G547" s="38">
        <f>MROUND(E547*0.2,1)</f>
        <v>630</v>
      </c>
      <c r="H547" s="41"/>
      <c r="I547" s="57"/>
      <c r="J547" s="37"/>
      <c r="K547" s="57"/>
      <c r="L547" s="57"/>
      <c r="M547" s="41"/>
      <c r="N547" s="38">
        <f>MROUND(F547+G547+H547+I547+J547+K547+L547+M547,1)</f>
        <v>630</v>
      </c>
      <c r="O547" s="38">
        <f t="shared" si="173"/>
        <v>3780</v>
      </c>
      <c r="P547" s="38">
        <f t="shared" si="174"/>
        <v>45360</v>
      </c>
    </row>
    <row r="548" spans="1:16" s="4" customFormat="1" ht="15" customHeight="1" x14ac:dyDescent="0.25">
      <c r="A548" s="42">
        <v>12</v>
      </c>
      <c r="B548" s="50" t="s">
        <v>177</v>
      </c>
      <c r="C548" s="96">
        <v>8</v>
      </c>
      <c r="D548" s="43">
        <v>1</v>
      </c>
      <c r="E548" s="37">
        <v>3150</v>
      </c>
      <c r="F548" s="44"/>
      <c r="G548" s="44"/>
      <c r="H548" s="44"/>
      <c r="I548" s="44"/>
      <c r="J548" s="37"/>
      <c r="K548" s="44"/>
      <c r="L548" s="44"/>
      <c r="M548" s="58"/>
      <c r="N548" s="38"/>
      <c r="O548" s="38">
        <f t="shared" si="173"/>
        <v>3150</v>
      </c>
      <c r="P548" s="38">
        <f t="shared" si="174"/>
        <v>37800</v>
      </c>
    </row>
    <row r="549" spans="1:16" s="4" customFormat="1" ht="15" customHeight="1" x14ac:dyDescent="0.25">
      <c r="A549" s="42">
        <v>13</v>
      </c>
      <c r="B549" s="30" t="s">
        <v>178</v>
      </c>
      <c r="C549" s="96">
        <v>5</v>
      </c>
      <c r="D549" s="36">
        <v>1</v>
      </c>
      <c r="E549" s="37">
        <v>2613</v>
      </c>
      <c r="F549" s="44"/>
      <c r="G549" s="57"/>
      <c r="H549" s="57"/>
      <c r="I549" s="57"/>
      <c r="J549" s="37"/>
      <c r="K549" s="57"/>
      <c r="L549" s="57"/>
      <c r="M549" s="41"/>
      <c r="N549" s="38"/>
      <c r="O549" s="38">
        <f t="shared" si="173"/>
        <v>2613</v>
      </c>
      <c r="P549" s="38">
        <f t="shared" si="174"/>
        <v>31356</v>
      </c>
    </row>
    <row r="550" spans="1:16" s="4" customFormat="1" ht="15" customHeight="1" x14ac:dyDescent="0.25">
      <c r="A550" s="42">
        <v>14</v>
      </c>
      <c r="B550" s="50" t="s">
        <v>179</v>
      </c>
      <c r="C550" s="96">
        <v>2</v>
      </c>
      <c r="D550" s="43">
        <v>1</v>
      </c>
      <c r="E550" s="37">
        <v>2094</v>
      </c>
      <c r="F550" s="44"/>
      <c r="G550" s="44"/>
      <c r="H550" s="44"/>
      <c r="I550" s="44"/>
      <c r="J550" s="37"/>
      <c r="K550" s="44"/>
      <c r="L550" s="44"/>
      <c r="M550" s="58"/>
      <c r="N550" s="38"/>
      <c r="O550" s="38">
        <f t="shared" si="173"/>
        <v>2094</v>
      </c>
      <c r="P550" s="38">
        <f t="shared" si="174"/>
        <v>25128</v>
      </c>
    </row>
    <row r="551" spans="1:16" s="4" customFormat="1" ht="15" x14ac:dyDescent="0.25">
      <c r="A551" s="172" t="s">
        <v>17</v>
      </c>
      <c r="B551" s="173"/>
      <c r="C551" s="96"/>
      <c r="D551" s="39">
        <f>SUM(D536:D550)</f>
        <v>18</v>
      </c>
      <c r="E551" s="39"/>
      <c r="F551" s="40"/>
      <c r="G551" s="40"/>
      <c r="H551" s="40"/>
      <c r="I551" s="40"/>
      <c r="J551" s="40"/>
      <c r="K551" s="40"/>
      <c r="L551" s="59"/>
      <c r="M551" s="59"/>
      <c r="N551" s="59"/>
      <c r="O551" s="59">
        <f t="shared" ref="O551" si="175">SUM(O536:O550)</f>
        <v>105723</v>
      </c>
      <c r="P551" s="59">
        <f t="shared" si="174"/>
        <v>1268676</v>
      </c>
    </row>
    <row r="552" spans="1:16" s="4" customFormat="1" ht="15" x14ac:dyDescent="0.25">
      <c r="A552" s="177" t="s">
        <v>358</v>
      </c>
      <c r="B552" s="178"/>
      <c r="C552" s="97"/>
      <c r="D552" s="45">
        <f>SUM(D536:D550)</f>
        <v>18</v>
      </c>
      <c r="E552" s="45"/>
      <c r="F552" s="46"/>
      <c r="G552" s="46"/>
      <c r="H552" s="46"/>
      <c r="I552" s="46"/>
      <c r="J552" s="46"/>
      <c r="K552" s="46"/>
      <c r="L552" s="38"/>
      <c r="M552" s="38"/>
      <c r="N552" s="38"/>
      <c r="O552" s="38">
        <f t="shared" ref="O552" si="176">SUM(O536:O550)</f>
        <v>105723</v>
      </c>
      <c r="P552" s="38">
        <f t="shared" si="174"/>
        <v>1268676</v>
      </c>
    </row>
    <row r="553" spans="1:16" s="4" customFormat="1" ht="21.75" customHeight="1" x14ac:dyDescent="0.2">
      <c r="A553" s="171" t="s">
        <v>20</v>
      </c>
      <c r="B553" s="171"/>
      <c r="C553" s="171"/>
      <c r="D553" s="171"/>
      <c r="E553" s="171"/>
      <c r="F553" s="171"/>
      <c r="G553" s="171"/>
      <c r="H553" s="171"/>
      <c r="I553" s="171"/>
      <c r="J553" s="171"/>
      <c r="K553" s="171"/>
      <c r="L553" s="171"/>
      <c r="M553" s="171"/>
      <c r="N553" s="171"/>
      <c r="O553" s="171"/>
      <c r="P553" s="171"/>
    </row>
    <row r="554" spans="1:16" s="4" customFormat="1" ht="15" customHeight="1" x14ac:dyDescent="0.25">
      <c r="A554" s="188" t="s">
        <v>405</v>
      </c>
      <c r="B554" s="189"/>
      <c r="C554" s="189"/>
      <c r="D554" s="189"/>
      <c r="E554" s="190"/>
      <c r="F554" s="44"/>
      <c r="G554" s="41"/>
      <c r="H554" s="41"/>
      <c r="I554" s="41"/>
      <c r="J554" s="41"/>
      <c r="K554" s="41"/>
      <c r="L554" s="41"/>
      <c r="M554" s="41"/>
      <c r="N554" s="38"/>
      <c r="O554" s="38"/>
      <c r="P554" s="38"/>
    </row>
    <row r="555" spans="1:16" s="4" customFormat="1" ht="15" customHeight="1" x14ac:dyDescent="0.25">
      <c r="A555" s="42">
        <v>1</v>
      </c>
      <c r="B555" s="30" t="s">
        <v>348</v>
      </c>
      <c r="C555" s="96"/>
      <c r="D555" s="43">
        <v>1</v>
      </c>
      <c r="E555" s="41">
        <v>9300</v>
      </c>
      <c r="F555" s="44"/>
      <c r="G555" s="41"/>
      <c r="H555" s="41">
        <f>MROUND(E555*0.15,1)</f>
        <v>1395</v>
      </c>
      <c r="I555" s="41">
        <v>1480</v>
      </c>
      <c r="J555" s="41">
        <f>MROUND((E555+I555)*0.4,1)</f>
        <v>4312</v>
      </c>
      <c r="K555" s="41"/>
      <c r="L555" s="38">
        <f>MROUND(E555*0.05,1)</f>
        <v>465</v>
      </c>
      <c r="M555" s="41"/>
      <c r="N555" s="38">
        <f>MROUND(F555+G555+H555+I555+J555+K555+L555+M555,1)</f>
        <v>7652</v>
      </c>
      <c r="O555" s="38">
        <f>MROUND(D555*(E555+N555),1)</f>
        <v>16952</v>
      </c>
      <c r="P555" s="38">
        <f>MROUND(O555*12,1)</f>
        <v>203424</v>
      </c>
    </row>
    <row r="556" spans="1:16" s="4" customFormat="1" ht="30" customHeight="1" x14ac:dyDescent="0.25">
      <c r="A556" s="42">
        <v>2</v>
      </c>
      <c r="B556" s="30" t="s">
        <v>452</v>
      </c>
      <c r="C556" s="96"/>
      <c r="D556" s="43">
        <v>1</v>
      </c>
      <c r="E556" s="41">
        <v>9020</v>
      </c>
      <c r="F556" s="44"/>
      <c r="G556" s="41"/>
      <c r="H556" s="41"/>
      <c r="I556" s="41">
        <v>1480</v>
      </c>
      <c r="J556" s="41">
        <f>MROUND((E556+I556)*0.45,1)</f>
        <v>4725</v>
      </c>
      <c r="K556" s="41"/>
      <c r="L556" s="38">
        <f>MROUND(E556*0.05,1)</f>
        <v>451</v>
      </c>
      <c r="M556" s="41"/>
      <c r="N556" s="38">
        <f>MROUND(F556+G556+H556+I556+J556+K556+L556+M556,1)</f>
        <v>6656</v>
      </c>
      <c r="O556" s="38">
        <f>MROUND(D556*(E556+N556),1)</f>
        <v>15676</v>
      </c>
      <c r="P556" s="38">
        <f>MROUND(O556*12,1)</f>
        <v>188112</v>
      </c>
    </row>
    <row r="557" spans="1:16" s="4" customFormat="1" ht="45" x14ac:dyDescent="0.25">
      <c r="A557" s="42">
        <v>3</v>
      </c>
      <c r="B557" s="30" t="s">
        <v>436</v>
      </c>
      <c r="C557" s="96"/>
      <c r="D557" s="43">
        <v>1</v>
      </c>
      <c r="E557" s="41">
        <v>9020</v>
      </c>
      <c r="F557" s="44"/>
      <c r="G557" s="41"/>
      <c r="H557" s="41"/>
      <c r="I557" s="41">
        <v>1480</v>
      </c>
      <c r="J557" s="41">
        <f>MROUND((E557+I557)*0.35,1)</f>
        <v>3675</v>
      </c>
      <c r="K557" s="41"/>
      <c r="L557" s="38">
        <f>MROUND(E557*0.05,1)</f>
        <v>451</v>
      </c>
      <c r="M557" s="41"/>
      <c r="N557" s="38">
        <f>MROUND(F557+G557+H557+I557+J557+K557+L557+M557,1)</f>
        <v>5606</v>
      </c>
      <c r="O557" s="38">
        <f>MROUND(D557*(E557+N557),1)</f>
        <v>14626</v>
      </c>
      <c r="P557" s="38">
        <f>MROUND(O557*12,1)</f>
        <v>175512</v>
      </c>
    </row>
    <row r="558" spans="1:16" s="4" customFormat="1" ht="30" x14ac:dyDescent="0.25">
      <c r="A558" s="42">
        <v>4</v>
      </c>
      <c r="B558" s="30" t="s">
        <v>414</v>
      </c>
      <c r="C558" s="96"/>
      <c r="D558" s="43">
        <v>1</v>
      </c>
      <c r="E558" s="41">
        <v>9020</v>
      </c>
      <c r="F558" s="44"/>
      <c r="G558" s="41"/>
      <c r="H558" s="41">
        <f>MROUND(E558*0.15,1)</f>
        <v>1353</v>
      </c>
      <c r="I558" s="41">
        <v>1480</v>
      </c>
      <c r="J558" s="41">
        <f t="shared" ref="J558" si="177">MROUND((E558+I558)*0.45,1)</f>
        <v>4725</v>
      </c>
      <c r="K558" s="41"/>
      <c r="L558" s="38"/>
      <c r="M558" s="41"/>
      <c r="N558" s="38">
        <f>MROUND(F558+G558+H558+I558+J558+K558+L558+M558,1)</f>
        <v>7558</v>
      </c>
      <c r="O558" s="38">
        <f>MROUND(D558*(E558+N558),1)</f>
        <v>16578</v>
      </c>
      <c r="P558" s="38">
        <f>MROUND(O558*12,1)</f>
        <v>198936</v>
      </c>
    </row>
    <row r="559" spans="1:16" s="4" customFormat="1" ht="30" customHeight="1" x14ac:dyDescent="0.25">
      <c r="A559" s="188" t="s">
        <v>331</v>
      </c>
      <c r="B559" s="189"/>
      <c r="C559" s="189"/>
      <c r="D559" s="189"/>
      <c r="E559" s="190"/>
      <c r="F559" s="44"/>
      <c r="G559" s="41"/>
      <c r="H559" s="41"/>
      <c r="I559" s="41"/>
      <c r="J559" s="41"/>
      <c r="K559" s="41"/>
      <c r="L559" s="41"/>
      <c r="M559" s="41"/>
      <c r="N559" s="38"/>
      <c r="O559" s="38"/>
      <c r="P559" s="38"/>
    </row>
    <row r="560" spans="1:16" s="4" customFormat="1" ht="15" x14ac:dyDescent="0.25">
      <c r="A560" s="145">
        <v>5</v>
      </c>
      <c r="B560" s="30" t="s">
        <v>343</v>
      </c>
      <c r="C560" s="96"/>
      <c r="D560" s="43">
        <v>1</v>
      </c>
      <c r="E560" s="41">
        <v>5920</v>
      </c>
      <c r="F560" s="44"/>
      <c r="G560" s="41"/>
      <c r="H560" s="41">
        <f>MROUND(E560*0.15,1)</f>
        <v>888</v>
      </c>
      <c r="I560" s="41">
        <v>1410</v>
      </c>
      <c r="J560" s="41">
        <f>MROUND((E560+I560)*0.35,1)</f>
        <v>2566</v>
      </c>
      <c r="K560" s="41"/>
      <c r="L560" s="41"/>
      <c r="M560" s="41"/>
      <c r="N560" s="38">
        <f>MROUND(F560+G560+H560+I560+J560+K560+L560+M560,1)</f>
        <v>4864</v>
      </c>
      <c r="O560" s="38">
        <f>MROUND(D560*(E560+N560),1)</f>
        <v>10784</v>
      </c>
      <c r="P560" s="38">
        <f>MROUND(O560*12,1)</f>
        <v>129408</v>
      </c>
    </row>
    <row r="561" spans="1:16" s="4" customFormat="1" ht="30" x14ac:dyDescent="0.25">
      <c r="A561" s="145">
        <v>6</v>
      </c>
      <c r="B561" s="30" t="s">
        <v>344</v>
      </c>
      <c r="C561" s="96"/>
      <c r="D561" s="43">
        <v>1</v>
      </c>
      <c r="E561" s="41">
        <v>5920</v>
      </c>
      <c r="F561" s="44"/>
      <c r="G561" s="41"/>
      <c r="H561" s="41">
        <f>MROUND(E561*0.15,1)</f>
        <v>888</v>
      </c>
      <c r="I561" s="41">
        <v>1410</v>
      </c>
      <c r="J561" s="41">
        <f>MROUND((E561+I561)*0.25,1)</f>
        <v>1833</v>
      </c>
      <c r="K561" s="41"/>
      <c r="L561" s="41"/>
      <c r="M561" s="41"/>
      <c r="N561" s="38">
        <f>MROUND(F561+G561+H561+I561+J561+K561+L561+M561,1)</f>
        <v>4131</v>
      </c>
      <c r="O561" s="38">
        <f>MROUND(D561*(E561+N561),1)</f>
        <v>10051</v>
      </c>
      <c r="P561" s="38">
        <f>MROUND(O561*12,1)</f>
        <v>120612</v>
      </c>
    </row>
    <row r="562" spans="1:16" s="4" customFormat="1" ht="15" x14ac:dyDescent="0.25">
      <c r="A562" s="42">
        <v>7</v>
      </c>
      <c r="B562" s="30" t="s">
        <v>332</v>
      </c>
      <c r="C562" s="96"/>
      <c r="D562" s="43">
        <v>1</v>
      </c>
      <c r="E562" s="37">
        <v>5640</v>
      </c>
      <c r="F562" s="44"/>
      <c r="G562" s="37"/>
      <c r="H562" s="41">
        <f>MROUND(E562*0.15,1)</f>
        <v>846</v>
      </c>
      <c r="I562" s="37">
        <v>1340</v>
      </c>
      <c r="J562" s="41">
        <f>MROUND((E562+I562)*0.35,1)</f>
        <v>2443</v>
      </c>
      <c r="K562" s="37"/>
      <c r="L562" s="41"/>
      <c r="M562" s="37"/>
      <c r="N562" s="38">
        <f>MROUND(F562+G562+H562+I562+J562+K562+L562+M562,1)</f>
        <v>4629</v>
      </c>
      <c r="O562" s="38">
        <f>MROUND(D562*(E562+N562),1)</f>
        <v>10269</v>
      </c>
      <c r="P562" s="38">
        <f>MROUND(O562*12,1)</f>
        <v>123228</v>
      </c>
    </row>
    <row r="563" spans="1:16" s="4" customFormat="1" ht="15" customHeight="1" x14ac:dyDescent="0.25">
      <c r="A563" s="185" t="s">
        <v>23</v>
      </c>
      <c r="B563" s="186"/>
      <c r="C563" s="186"/>
      <c r="D563" s="186"/>
      <c r="E563" s="187"/>
      <c r="F563" s="44"/>
      <c r="G563" s="41"/>
      <c r="H563" s="41"/>
      <c r="I563" s="41"/>
      <c r="J563" s="41"/>
      <c r="K563" s="41"/>
      <c r="L563" s="41"/>
      <c r="M563" s="41"/>
      <c r="N563" s="38"/>
      <c r="O563" s="38"/>
      <c r="P563" s="38"/>
    </row>
    <row r="564" spans="1:16" s="4" customFormat="1" ht="15" customHeight="1" x14ac:dyDescent="0.25">
      <c r="A564" s="42">
        <v>8</v>
      </c>
      <c r="B564" s="30" t="s">
        <v>24</v>
      </c>
      <c r="C564" s="96">
        <v>11</v>
      </c>
      <c r="D564" s="43">
        <v>1</v>
      </c>
      <c r="E564" s="37">
        <v>3784</v>
      </c>
      <c r="F564" s="44"/>
      <c r="G564" s="38">
        <f>MROUND(E564*0.2,1)</f>
        <v>757</v>
      </c>
      <c r="H564" s="41">
        <f>MROUND(E564*0.15,1)</f>
        <v>568</v>
      </c>
      <c r="I564" s="41"/>
      <c r="J564" s="41"/>
      <c r="K564" s="41"/>
      <c r="L564" s="41"/>
      <c r="M564" s="41"/>
      <c r="N564" s="38">
        <f>MROUND(F564+G564+H564+I564+J564+K564+L564+M564,1)</f>
        <v>1325</v>
      </c>
      <c r="O564" s="38">
        <f>MROUND(D564*(E564+N564),1)</f>
        <v>5109</v>
      </c>
      <c r="P564" s="38">
        <f>MROUND(O564*12,1)</f>
        <v>61308</v>
      </c>
    </row>
    <row r="565" spans="1:16" s="4" customFormat="1" ht="15" customHeight="1" x14ac:dyDescent="0.25">
      <c r="A565" s="42">
        <v>9</v>
      </c>
      <c r="B565" s="30" t="s">
        <v>25</v>
      </c>
      <c r="C565" s="96">
        <v>10</v>
      </c>
      <c r="D565" s="43">
        <v>1</v>
      </c>
      <c r="E565" s="37">
        <v>3496</v>
      </c>
      <c r="F565" s="44"/>
      <c r="G565" s="38">
        <f>MROUND(E565*0.2,1)</f>
        <v>699</v>
      </c>
      <c r="H565" s="41">
        <f>MROUND(E565*0.15,1)</f>
        <v>524</v>
      </c>
      <c r="I565" s="41"/>
      <c r="J565" s="41"/>
      <c r="K565" s="41"/>
      <c r="L565" s="41"/>
      <c r="M565" s="41"/>
      <c r="N565" s="38">
        <f>MROUND(F565+G565+H565+I565+J565+K565+L565+M565,1)</f>
        <v>1223</v>
      </c>
      <c r="O565" s="38">
        <f>MROUND(D565*(E565+N565),1)</f>
        <v>4719</v>
      </c>
      <c r="P565" s="38">
        <f>MROUND(O565*12,1)</f>
        <v>56628</v>
      </c>
    </row>
    <row r="566" spans="1:16" s="4" customFormat="1" ht="15" customHeight="1" x14ac:dyDescent="0.25">
      <c r="A566" s="188" t="s">
        <v>247</v>
      </c>
      <c r="B566" s="189"/>
      <c r="C566" s="189"/>
      <c r="D566" s="189"/>
      <c r="E566" s="190"/>
      <c r="F566" s="44"/>
      <c r="G566" s="41"/>
      <c r="H566" s="41"/>
      <c r="I566" s="41"/>
      <c r="J566" s="41"/>
      <c r="K566" s="41"/>
      <c r="L566" s="41"/>
      <c r="M566" s="41"/>
      <c r="N566" s="38"/>
      <c r="O566" s="38"/>
      <c r="P566" s="38"/>
    </row>
    <row r="567" spans="1:16" s="4" customFormat="1" ht="15" customHeight="1" x14ac:dyDescent="0.25">
      <c r="A567" s="10">
        <v>10</v>
      </c>
      <c r="B567" s="30" t="s">
        <v>354</v>
      </c>
      <c r="C567" s="96"/>
      <c r="D567" s="43">
        <v>1</v>
      </c>
      <c r="E567" s="41">
        <v>5920</v>
      </c>
      <c r="F567" s="44"/>
      <c r="G567" s="41"/>
      <c r="H567" s="41"/>
      <c r="I567" s="41">
        <v>1410</v>
      </c>
      <c r="J567" s="41">
        <f>MROUND((E567+I567)*0.4,1)</f>
        <v>2932</v>
      </c>
      <c r="K567" s="41"/>
      <c r="L567" s="41"/>
      <c r="M567" s="41"/>
      <c r="N567" s="38">
        <f>MROUND(F567+G567+H567+I567+J567+K567+L567+M567,1)</f>
        <v>4342</v>
      </c>
      <c r="O567" s="38">
        <f>MROUND(D567*(E567+N567),1)</f>
        <v>10262</v>
      </c>
      <c r="P567" s="38">
        <f>MROUND(O567*12,1)</f>
        <v>123144</v>
      </c>
    </row>
    <row r="568" spans="1:16" s="4" customFormat="1" ht="15" customHeight="1" x14ac:dyDescent="0.25">
      <c r="A568" s="42">
        <v>11</v>
      </c>
      <c r="B568" s="30" t="s">
        <v>332</v>
      </c>
      <c r="C568" s="96"/>
      <c r="D568" s="43">
        <v>1</v>
      </c>
      <c r="E568" s="37">
        <v>5640</v>
      </c>
      <c r="F568" s="44"/>
      <c r="G568" s="41"/>
      <c r="H568" s="41"/>
      <c r="I568" s="37">
        <v>1340</v>
      </c>
      <c r="J568" s="41">
        <f>MROUND((E568+I568)*0.4,1)</f>
        <v>2792</v>
      </c>
      <c r="K568" s="41"/>
      <c r="L568" s="41"/>
      <c r="M568" s="41"/>
      <c r="N568" s="38">
        <f>MROUND(F568+G568+H568+I568+J568+K568+L568+M568,1)</f>
        <v>4132</v>
      </c>
      <c r="O568" s="38">
        <f>MROUND(D568*(E568+N568),1)</f>
        <v>9772</v>
      </c>
      <c r="P568" s="38">
        <f>MROUND(O568*12,1)</f>
        <v>117264</v>
      </c>
    </row>
    <row r="569" spans="1:16" s="4" customFormat="1" ht="15" customHeight="1" x14ac:dyDescent="0.25">
      <c r="A569" s="42">
        <v>12</v>
      </c>
      <c r="B569" s="30" t="s">
        <v>333</v>
      </c>
      <c r="C569" s="96"/>
      <c r="D569" s="43">
        <v>1</v>
      </c>
      <c r="E569" s="37">
        <v>5070</v>
      </c>
      <c r="F569" s="44"/>
      <c r="G569" s="37"/>
      <c r="H569" s="37"/>
      <c r="I569" s="37">
        <v>1270</v>
      </c>
      <c r="J569" s="41">
        <f>MROUND((E569+I569)*0.3,1)</f>
        <v>1902</v>
      </c>
      <c r="K569" s="37"/>
      <c r="L569" s="37"/>
      <c r="M569" s="37"/>
      <c r="N569" s="38">
        <f>MROUND(F569+G569+H569+I569+J569+K569+L569+M569,1)</f>
        <v>3172</v>
      </c>
      <c r="O569" s="38">
        <f>MROUND(D569*(E569+N569),1)</f>
        <v>8242</v>
      </c>
      <c r="P569" s="38">
        <f>MROUND(O569*12,1)</f>
        <v>98904</v>
      </c>
    </row>
    <row r="570" spans="1:16" s="4" customFormat="1" ht="15" customHeight="1" x14ac:dyDescent="0.25">
      <c r="A570" s="42">
        <v>13</v>
      </c>
      <c r="B570" s="30" t="s">
        <v>21</v>
      </c>
      <c r="C570" s="96">
        <v>10</v>
      </c>
      <c r="D570" s="43">
        <v>2</v>
      </c>
      <c r="E570" s="37">
        <v>3496</v>
      </c>
      <c r="F570" s="44"/>
      <c r="G570" s="41"/>
      <c r="H570" s="41"/>
      <c r="I570" s="41"/>
      <c r="J570" s="41"/>
      <c r="K570" s="41"/>
      <c r="L570" s="41"/>
      <c r="M570" s="41"/>
      <c r="N570" s="38"/>
      <c r="O570" s="38">
        <f>MROUND(D570*(E570+N570),1)</f>
        <v>6992</v>
      </c>
      <c r="P570" s="38">
        <f>MROUND(O570*12,1)</f>
        <v>83904</v>
      </c>
    </row>
    <row r="571" spans="1:16" s="4" customFormat="1" ht="15" customHeight="1" x14ac:dyDescent="0.25">
      <c r="A571" s="182" t="s">
        <v>248</v>
      </c>
      <c r="B571" s="183"/>
      <c r="C571" s="183"/>
      <c r="D571" s="183"/>
      <c r="E571" s="184"/>
      <c r="F571" s="44"/>
      <c r="G571" s="41"/>
      <c r="H571" s="41"/>
      <c r="I571" s="41"/>
      <c r="J571" s="41"/>
      <c r="K571" s="41"/>
      <c r="L571" s="41"/>
      <c r="M571" s="41"/>
      <c r="N571" s="38"/>
      <c r="O571" s="38"/>
      <c r="P571" s="38"/>
    </row>
    <row r="572" spans="1:16" s="4" customFormat="1" ht="15" customHeight="1" x14ac:dyDescent="0.25">
      <c r="A572" s="10">
        <v>14</v>
      </c>
      <c r="B572" s="30" t="s">
        <v>343</v>
      </c>
      <c r="C572" s="96"/>
      <c r="D572" s="43">
        <v>1</v>
      </c>
      <c r="E572" s="41">
        <v>5920</v>
      </c>
      <c r="F572" s="44"/>
      <c r="G572" s="41"/>
      <c r="H572" s="41"/>
      <c r="I572" s="41">
        <v>1410</v>
      </c>
      <c r="J572" s="41">
        <f>MROUND((E572+I572)*0.25,1)</f>
        <v>1833</v>
      </c>
      <c r="K572" s="41"/>
      <c r="L572" s="41"/>
      <c r="M572" s="41"/>
      <c r="N572" s="38">
        <f>MROUND(F572+G572+H572+I572+J572+K572+L572+M572,1)</f>
        <v>3243</v>
      </c>
      <c r="O572" s="38">
        <f>MROUND(D572*(E572+N572),1)</f>
        <v>9163</v>
      </c>
      <c r="P572" s="38">
        <f>MROUND(O572*12,1)</f>
        <v>109956</v>
      </c>
    </row>
    <row r="573" spans="1:16" s="4" customFormat="1" ht="15" customHeight="1" x14ac:dyDescent="0.25">
      <c r="A573" s="42">
        <v>15</v>
      </c>
      <c r="B573" s="30" t="s">
        <v>332</v>
      </c>
      <c r="C573" s="96"/>
      <c r="D573" s="43">
        <v>1</v>
      </c>
      <c r="E573" s="37">
        <v>5640</v>
      </c>
      <c r="F573" s="44"/>
      <c r="G573" s="37"/>
      <c r="H573" s="41"/>
      <c r="I573" s="37">
        <v>1340</v>
      </c>
      <c r="J573" s="41">
        <f t="shared" ref="J573" si="178">MROUND((E573+I573)*0.4,1)</f>
        <v>2792</v>
      </c>
      <c r="K573" s="37"/>
      <c r="L573" s="37"/>
      <c r="M573" s="37"/>
      <c r="N573" s="38">
        <f>MROUND(F573+G573+H573+I573+J573+K573+L573+M573,1)</f>
        <v>4132</v>
      </c>
      <c r="O573" s="38">
        <f>MROUND(D573*(E573+N573),1)</f>
        <v>9772</v>
      </c>
      <c r="P573" s="38">
        <f>MROUND(O573*12,1)</f>
        <v>117264</v>
      </c>
    </row>
    <row r="574" spans="1:16" s="4" customFormat="1" ht="15" customHeight="1" x14ac:dyDescent="0.25">
      <c r="A574" s="42">
        <v>16</v>
      </c>
      <c r="B574" s="30" t="s">
        <v>21</v>
      </c>
      <c r="C574" s="96">
        <v>10</v>
      </c>
      <c r="D574" s="43">
        <v>1</v>
      </c>
      <c r="E574" s="37">
        <v>3496</v>
      </c>
      <c r="F574" s="44"/>
      <c r="G574" s="41"/>
      <c r="H574" s="41"/>
      <c r="I574" s="41"/>
      <c r="J574" s="41"/>
      <c r="K574" s="41"/>
      <c r="L574" s="41"/>
      <c r="M574" s="41"/>
      <c r="N574" s="38"/>
      <c r="O574" s="38">
        <f>MROUND(D574*(E574+N574),1)</f>
        <v>3496</v>
      </c>
      <c r="P574" s="38">
        <f>MROUND(O574*12,1)</f>
        <v>41952</v>
      </c>
    </row>
    <row r="575" spans="1:16" s="4" customFormat="1" ht="15" x14ac:dyDescent="0.25">
      <c r="A575" s="188" t="s">
        <v>334</v>
      </c>
      <c r="B575" s="189"/>
      <c r="C575" s="189"/>
      <c r="D575" s="189"/>
      <c r="E575" s="190"/>
      <c r="F575" s="44"/>
      <c r="G575" s="41"/>
      <c r="H575" s="41"/>
      <c r="I575" s="41"/>
      <c r="J575" s="41"/>
      <c r="K575" s="41"/>
      <c r="L575" s="41"/>
      <c r="M575" s="41"/>
      <c r="N575" s="38"/>
      <c r="O575" s="38"/>
      <c r="P575" s="38"/>
    </row>
    <row r="576" spans="1:16" s="4" customFormat="1" ht="16.5" customHeight="1" x14ac:dyDescent="0.25">
      <c r="A576" s="10">
        <v>17</v>
      </c>
      <c r="B576" s="30" t="s">
        <v>343</v>
      </c>
      <c r="C576" s="96"/>
      <c r="D576" s="43">
        <v>1</v>
      </c>
      <c r="E576" s="41">
        <v>5920</v>
      </c>
      <c r="F576" s="44"/>
      <c r="G576" s="41"/>
      <c r="H576" s="41"/>
      <c r="I576" s="41">
        <v>1410</v>
      </c>
      <c r="J576" s="41">
        <f t="shared" ref="J576:J577" si="179">MROUND((E576+I576)*0.25,1)</f>
        <v>1833</v>
      </c>
      <c r="K576" s="41"/>
      <c r="L576" s="41"/>
      <c r="M576" s="41"/>
      <c r="N576" s="38">
        <f t="shared" ref="N576:N584" si="180">MROUND(F576+G576+H576+I576+J576+K576+L576+M576,1)</f>
        <v>3243</v>
      </c>
      <c r="O576" s="38">
        <f t="shared" ref="O576:O584" si="181">MROUND(D576*(E576+N576),1)</f>
        <v>9163</v>
      </c>
      <c r="P576" s="38">
        <f t="shared" ref="P576:P584" si="182">MROUND(O576*12,1)</f>
        <v>109956</v>
      </c>
    </row>
    <row r="577" spans="1:16" s="4" customFormat="1" ht="30" customHeight="1" x14ac:dyDescent="0.25">
      <c r="A577" s="145">
        <v>18</v>
      </c>
      <c r="B577" s="30" t="s">
        <v>344</v>
      </c>
      <c r="C577" s="96"/>
      <c r="D577" s="43">
        <v>1</v>
      </c>
      <c r="E577" s="41">
        <v>5920</v>
      </c>
      <c r="F577" s="44"/>
      <c r="G577" s="41"/>
      <c r="H577" s="41"/>
      <c r="I577" s="41">
        <v>1410</v>
      </c>
      <c r="J577" s="41">
        <f t="shared" si="179"/>
        <v>1833</v>
      </c>
      <c r="K577" s="41"/>
      <c r="L577" s="41"/>
      <c r="M577" s="41"/>
      <c r="N577" s="38">
        <f t="shared" si="180"/>
        <v>3243</v>
      </c>
      <c r="O577" s="38">
        <f t="shared" si="181"/>
        <v>9163</v>
      </c>
      <c r="P577" s="38">
        <f t="shared" si="182"/>
        <v>109956</v>
      </c>
    </row>
    <row r="578" spans="1:16" s="4" customFormat="1" ht="30" customHeight="1" x14ac:dyDescent="0.25">
      <c r="A578" s="145">
        <v>19</v>
      </c>
      <c r="B578" s="30" t="s">
        <v>344</v>
      </c>
      <c r="C578" s="96"/>
      <c r="D578" s="43">
        <v>1</v>
      </c>
      <c r="E578" s="41">
        <v>5920</v>
      </c>
      <c r="F578" s="44"/>
      <c r="G578" s="41"/>
      <c r="H578" s="41"/>
      <c r="I578" s="41">
        <v>1410</v>
      </c>
      <c r="J578" s="41">
        <f>MROUND((E578+I578)*0.3,1)</f>
        <v>2199</v>
      </c>
      <c r="K578" s="41"/>
      <c r="L578" s="41"/>
      <c r="M578" s="41"/>
      <c r="N578" s="38">
        <f t="shared" si="180"/>
        <v>3609</v>
      </c>
      <c r="O578" s="38">
        <f t="shared" si="181"/>
        <v>9529</v>
      </c>
      <c r="P578" s="38">
        <f t="shared" si="182"/>
        <v>114348</v>
      </c>
    </row>
    <row r="579" spans="1:16" s="4" customFormat="1" ht="15" customHeight="1" x14ac:dyDescent="0.25">
      <c r="A579" s="42">
        <v>20</v>
      </c>
      <c r="B579" s="30" t="s">
        <v>332</v>
      </c>
      <c r="C579" s="96"/>
      <c r="D579" s="43">
        <v>1</v>
      </c>
      <c r="E579" s="37">
        <v>5640</v>
      </c>
      <c r="F579" s="44"/>
      <c r="G579" s="41"/>
      <c r="H579" s="41"/>
      <c r="I579" s="37">
        <v>1340</v>
      </c>
      <c r="J579" s="41">
        <f>MROUND((E579+I579)*0.4,1)</f>
        <v>2792</v>
      </c>
      <c r="K579" s="37"/>
      <c r="L579" s="37"/>
      <c r="M579" s="37"/>
      <c r="N579" s="38">
        <f t="shared" si="180"/>
        <v>4132</v>
      </c>
      <c r="O579" s="38">
        <f t="shared" si="181"/>
        <v>9772</v>
      </c>
      <c r="P579" s="38">
        <f t="shared" si="182"/>
        <v>117264</v>
      </c>
    </row>
    <row r="580" spans="1:16" s="4" customFormat="1" ht="15" customHeight="1" x14ac:dyDescent="0.25">
      <c r="A580" s="42">
        <v>21</v>
      </c>
      <c r="B580" s="30" t="s">
        <v>332</v>
      </c>
      <c r="C580" s="96"/>
      <c r="D580" s="43">
        <v>2</v>
      </c>
      <c r="E580" s="37">
        <v>5640</v>
      </c>
      <c r="F580" s="44"/>
      <c r="G580" s="37"/>
      <c r="H580" s="37"/>
      <c r="I580" s="37">
        <v>1340</v>
      </c>
      <c r="J580" s="41">
        <f>MROUND((E580+I580)*0.35,1)</f>
        <v>2443</v>
      </c>
      <c r="K580" s="37"/>
      <c r="L580" s="37"/>
      <c r="M580" s="37"/>
      <c r="N580" s="38">
        <f t="shared" si="180"/>
        <v>3783</v>
      </c>
      <c r="O580" s="38">
        <f t="shared" si="181"/>
        <v>18846</v>
      </c>
      <c r="P580" s="38">
        <f t="shared" si="182"/>
        <v>226152</v>
      </c>
    </row>
    <row r="581" spans="1:16" s="4" customFormat="1" ht="15" customHeight="1" x14ac:dyDescent="0.25">
      <c r="A581" s="42">
        <v>22</v>
      </c>
      <c r="B581" s="30" t="s">
        <v>332</v>
      </c>
      <c r="C581" s="96"/>
      <c r="D581" s="43">
        <v>1</v>
      </c>
      <c r="E581" s="37">
        <v>5640</v>
      </c>
      <c r="F581" s="44"/>
      <c r="G581" s="37"/>
      <c r="H581" s="37"/>
      <c r="I581" s="37">
        <v>1340</v>
      </c>
      <c r="J581" s="41">
        <f>MROUND((E581+I581)*0.35,1)</f>
        <v>2443</v>
      </c>
      <c r="K581" s="37"/>
      <c r="L581" s="37"/>
      <c r="M581" s="37"/>
      <c r="N581" s="38">
        <f t="shared" si="180"/>
        <v>3783</v>
      </c>
      <c r="O581" s="38">
        <f t="shared" si="181"/>
        <v>9423</v>
      </c>
      <c r="P581" s="38">
        <f t="shared" si="182"/>
        <v>113076</v>
      </c>
    </row>
    <row r="582" spans="1:16" s="4" customFormat="1" ht="15" customHeight="1" x14ac:dyDescent="0.25">
      <c r="A582" s="42">
        <v>23</v>
      </c>
      <c r="B582" s="30" t="s">
        <v>333</v>
      </c>
      <c r="C582" s="96"/>
      <c r="D582" s="43">
        <v>1</v>
      </c>
      <c r="E582" s="37">
        <v>5070</v>
      </c>
      <c r="F582" s="44"/>
      <c r="G582" s="37"/>
      <c r="H582" s="37"/>
      <c r="I582" s="37">
        <v>1270</v>
      </c>
      <c r="J582" s="41">
        <f>MROUND((E582+I582)*0.4,1)</f>
        <v>2536</v>
      </c>
      <c r="K582" s="37"/>
      <c r="L582" s="37"/>
      <c r="M582" s="37"/>
      <c r="N582" s="38">
        <f t="shared" si="180"/>
        <v>3806</v>
      </c>
      <c r="O582" s="38">
        <f t="shared" si="181"/>
        <v>8876</v>
      </c>
      <c r="P582" s="38">
        <f t="shared" si="182"/>
        <v>106512</v>
      </c>
    </row>
    <row r="583" spans="1:16" s="4" customFormat="1" ht="15" customHeight="1" x14ac:dyDescent="0.25">
      <c r="A583" s="42">
        <v>24</v>
      </c>
      <c r="B583" s="30" t="s">
        <v>333</v>
      </c>
      <c r="C583" s="96"/>
      <c r="D583" s="43">
        <v>2</v>
      </c>
      <c r="E583" s="37">
        <v>5070</v>
      </c>
      <c r="F583" s="44"/>
      <c r="G583" s="37"/>
      <c r="H583" s="37"/>
      <c r="I583" s="37">
        <v>1270</v>
      </c>
      <c r="J583" s="41">
        <f>MROUND((E583+I583)*0.3,1)</f>
        <v>1902</v>
      </c>
      <c r="K583" s="37"/>
      <c r="L583" s="37"/>
      <c r="M583" s="37"/>
      <c r="N583" s="38">
        <f t="shared" si="180"/>
        <v>3172</v>
      </c>
      <c r="O583" s="38">
        <f t="shared" si="181"/>
        <v>16484</v>
      </c>
      <c r="P583" s="38">
        <f t="shared" si="182"/>
        <v>197808</v>
      </c>
    </row>
    <row r="584" spans="1:16" s="4" customFormat="1" ht="15" customHeight="1" x14ac:dyDescent="0.25">
      <c r="A584" s="42">
        <v>25</v>
      </c>
      <c r="B584" s="30" t="s">
        <v>333</v>
      </c>
      <c r="C584" s="96"/>
      <c r="D584" s="43">
        <v>1</v>
      </c>
      <c r="E584" s="37">
        <v>5070</v>
      </c>
      <c r="F584" s="44"/>
      <c r="G584" s="37"/>
      <c r="H584" s="37"/>
      <c r="I584" s="37">
        <v>1270</v>
      </c>
      <c r="J584" s="41">
        <f t="shared" ref="J584" si="183">MROUND((E584+I584)*0.25,1)</f>
        <v>1585</v>
      </c>
      <c r="K584" s="37"/>
      <c r="L584" s="37"/>
      <c r="M584" s="37"/>
      <c r="N584" s="38">
        <f t="shared" si="180"/>
        <v>2855</v>
      </c>
      <c r="O584" s="38">
        <f t="shared" si="181"/>
        <v>7925</v>
      </c>
      <c r="P584" s="38">
        <f t="shared" si="182"/>
        <v>95100</v>
      </c>
    </row>
    <row r="585" spans="1:16" s="4" customFormat="1" ht="30" customHeight="1" x14ac:dyDescent="0.25">
      <c r="A585" s="194" t="s">
        <v>404</v>
      </c>
      <c r="B585" s="195"/>
      <c r="C585" s="195"/>
      <c r="D585" s="195"/>
      <c r="E585" s="196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1:16" s="4" customFormat="1" ht="15" customHeight="1" x14ac:dyDescent="0.25">
      <c r="A586" s="145">
        <v>26</v>
      </c>
      <c r="B586" s="30" t="s">
        <v>22</v>
      </c>
      <c r="C586" s="98">
        <v>10</v>
      </c>
      <c r="D586" s="36">
        <v>1</v>
      </c>
      <c r="E586" s="37">
        <v>3496</v>
      </c>
      <c r="F586" s="38"/>
      <c r="G586" s="38"/>
      <c r="H586" s="38"/>
      <c r="I586" s="38"/>
      <c r="J586" s="38"/>
      <c r="K586" s="38"/>
      <c r="L586" s="38"/>
      <c r="M586" s="38"/>
      <c r="N586" s="38"/>
      <c r="O586" s="38">
        <f>MROUND(D586*(E586+N586),1)</f>
        <v>3496</v>
      </c>
      <c r="P586" s="38">
        <f>MROUND(O586*12,1)</f>
        <v>41952</v>
      </c>
    </row>
    <row r="587" spans="1:16" s="4" customFormat="1" ht="30" x14ac:dyDescent="0.25">
      <c r="A587" s="145">
        <v>27</v>
      </c>
      <c r="B587" s="30" t="s">
        <v>488</v>
      </c>
      <c r="C587" s="96"/>
      <c r="D587" s="43">
        <v>1</v>
      </c>
      <c r="E587" s="41">
        <v>5920</v>
      </c>
      <c r="F587" s="44"/>
      <c r="G587" s="41"/>
      <c r="H587" s="41"/>
      <c r="I587" s="41">
        <v>1410</v>
      </c>
      <c r="J587" s="41">
        <f>MROUND((E587+I587)*0.35,1)</f>
        <v>2566</v>
      </c>
      <c r="K587" s="41"/>
      <c r="L587" s="38">
        <f>MROUND(E587*0.05,1)</f>
        <v>296</v>
      </c>
      <c r="M587" s="41"/>
      <c r="N587" s="38">
        <f>MROUND(F587+G587+H587+I587+J587+K587+L587+M587,1)</f>
        <v>4272</v>
      </c>
      <c r="O587" s="38">
        <f>MROUND(D587*(E587+N587),1)</f>
        <v>10192</v>
      </c>
      <c r="P587" s="38">
        <f>MROUND(O587*12,1)</f>
        <v>122304</v>
      </c>
    </row>
    <row r="588" spans="1:16" s="4" customFormat="1" ht="15" customHeight="1" x14ac:dyDescent="0.25">
      <c r="A588" s="42">
        <v>28</v>
      </c>
      <c r="B588" s="60" t="s">
        <v>326</v>
      </c>
      <c r="C588" s="96"/>
      <c r="D588" s="36">
        <v>1</v>
      </c>
      <c r="E588" s="37">
        <v>5640</v>
      </c>
      <c r="F588" s="38"/>
      <c r="G588" s="38"/>
      <c r="H588" s="38"/>
      <c r="I588" s="37">
        <v>1270</v>
      </c>
      <c r="J588" s="41">
        <f>MROUND((E588+I588)*0.25,1)</f>
        <v>1728</v>
      </c>
      <c r="K588" s="38"/>
      <c r="L588" s="38"/>
      <c r="M588" s="38"/>
      <c r="N588" s="38">
        <f>MROUND(F588+G588+H588+I588+J588+K588+L588+M588,1)</f>
        <v>2998</v>
      </c>
      <c r="O588" s="38">
        <f>MROUND(D588*(E588+N588),1)</f>
        <v>8638</v>
      </c>
      <c r="P588" s="38">
        <f>MROUND(O588*12,1)</f>
        <v>103656</v>
      </c>
    </row>
    <row r="589" spans="1:16" s="4" customFormat="1" ht="15" customHeight="1" x14ac:dyDescent="0.25">
      <c r="A589" s="42">
        <v>29</v>
      </c>
      <c r="B589" s="30" t="s">
        <v>333</v>
      </c>
      <c r="C589" s="96"/>
      <c r="D589" s="36">
        <v>1</v>
      </c>
      <c r="E589" s="37">
        <v>5070</v>
      </c>
      <c r="F589" s="44"/>
      <c r="G589" s="37"/>
      <c r="H589" s="37"/>
      <c r="I589" s="37">
        <v>1270</v>
      </c>
      <c r="J589" s="41">
        <f>MROUND((E589+I589)*0.35,1)</f>
        <v>2219</v>
      </c>
      <c r="K589" s="37"/>
      <c r="L589" s="37"/>
      <c r="M589" s="37"/>
      <c r="N589" s="38">
        <f>MROUND(F589+G589+H589+I589+J589+K589+L589+M589,1)</f>
        <v>3489</v>
      </c>
      <c r="O589" s="38">
        <f>MROUND(D589*(E589+N589),1)</f>
        <v>8559</v>
      </c>
      <c r="P589" s="38">
        <f>MROUND(O589*12,1)</f>
        <v>102708</v>
      </c>
    </row>
    <row r="590" spans="1:16" s="4" customFormat="1" ht="15" customHeight="1" x14ac:dyDescent="0.25">
      <c r="A590" s="42">
        <v>30</v>
      </c>
      <c r="B590" s="30" t="s">
        <v>333</v>
      </c>
      <c r="C590" s="96"/>
      <c r="D590" s="36">
        <v>1</v>
      </c>
      <c r="E590" s="37">
        <v>5070</v>
      </c>
      <c r="F590" s="44"/>
      <c r="G590" s="37"/>
      <c r="H590" s="37"/>
      <c r="I590" s="37">
        <v>1270</v>
      </c>
      <c r="J590" s="41">
        <f t="shared" ref="J590" si="184">MROUND((E590+I590)*0.25,1)</f>
        <v>1585</v>
      </c>
      <c r="K590" s="37"/>
      <c r="L590" s="37"/>
      <c r="M590" s="37"/>
      <c r="N590" s="38">
        <f>MROUND(F590+G590+H590+I590+J590+K590+L590+M590,1)</f>
        <v>2855</v>
      </c>
      <c r="O590" s="38">
        <f>MROUND(D590*(E590+N590),1)</f>
        <v>7925</v>
      </c>
      <c r="P590" s="38">
        <f>MROUND(O590*12,1)</f>
        <v>95100</v>
      </c>
    </row>
    <row r="591" spans="1:16" s="4" customFormat="1" ht="15" customHeight="1" x14ac:dyDescent="0.25">
      <c r="A591" s="182" t="s">
        <v>335</v>
      </c>
      <c r="B591" s="183"/>
      <c r="C591" s="183"/>
      <c r="D591" s="183"/>
      <c r="E591" s="184"/>
      <c r="F591" s="44"/>
      <c r="G591" s="41"/>
      <c r="H591" s="41"/>
      <c r="I591" s="41"/>
      <c r="J591" s="41"/>
      <c r="K591" s="41"/>
      <c r="L591" s="41"/>
      <c r="M591" s="41"/>
      <c r="N591" s="38"/>
      <c r="O591" s="38"/>
      <c r="P591" s="38"/>
    </row>
    <row r="592" spans="1:16" s="4" customFormat="1" ht="15" customHeight="1" x14ac:dyDescent="0.25">
      <c r="A592" s="145">
        <v>31</v>
      </c>
      <c r="B592" s="50" t="s">
        <v>345</v>
      </c>
      <c r="C592" s="96"/>
      <c r="D592" s="43">
        <v>1</v>
      </c>
      <c r="E592" s="41">
        <v>5920</v>
      </c>
      <c r="F592" s="44"/>
      <c r="G592" s="37"/>
      <c r="H592" s="41">
        <f t="shared" ref="H592" si="185">MROUND(E592*0.15,1)</f>
        <v>888</v>
      </c>
      <c r="I592" s="41">
        <v>1410</v>
      </c>
      <c r="J592" s="41">
        <f>MROUND((E592+I592)*0.4,1)</f>
        <v>2932</v>
      </c>
      <c r="K592" s="37"/>
      <c r="L592" s="37"/>
      <c r="M592" s="37"/>
      <c r="N592" s="38">
        <f t="shared" ref="N592:N599" si="186">MROUND(F592+G592+H592+I592+J592+K592+L592+M592,1)</f>
        <v>5230</v>
      </c>
      <c r="O592" s="38">
        <f t="shared" ref="O592:O599" si="187">MROUND(D592*(E592+N592),1)</f>
        <v>11150</v>
      </c>
      <c r="P592" s="38">
        <f t="shared" ref="P592:P599" si="188">MROUND(O592*12,1)</f>
        <v>133800</v>
      </c>
    </row>
    <row r="593" spans="1:16" s="4" customFormat="1" ht="15" customHeight="1" x14ac:dyDescent="0.25">
      <c r="A593" s="145">
        <v>32</v>
      </c>
      <c r="B593" s="30" t="s">
        <v>345</v>
      </c>
      <c r="C593" s="96"/>
      <c r="D593" s="43">
        <v>1</v>
      </c>
      <c r="E593" s="41">
        <v>5920</v>
      </c>
      <c r="F593" s="44"/>
      <c r="G593" s="37"/>
      <c r="H593" s="37"/>
      <c r="I593" s="41">
        <v>1410</v>
      </c>
      <c r="J593" s="41">
        <f t="shared" ref="J593" si="189">MROUND((E593+I593)*0.35,1)</f>
        <v>2566</v>
      </c>
      <c r="K593" s="37"/>
      <c r="L593" s="41"/>
      <c r="M593" s="37"/>
      <c r="N593" s="38">
        <f t="shared" si="186"/>
        <v>3976</v>
      </c>
      <c r="O593" s="38">
        <f t="shared" si="187"/>
        <v>9896</v>
      </c>
      <c r="P593" s="38">
        <f t="shared" si="188"/>
        <v>118752</v>
      </c>
    </row>
    <row r="594" spans="1:16" s="4" customFormat="1" ht="15" customHeight="1" x14ac:dyDescent="0.25">
      <c r="A594" s="145">
        <v>33</v>
      </c>
      <c r="B594" s="30" t="s">
        <v>345</v>
      </c>
      <c r="C594" s="96"/>
      <c r="D594" s="43">
        <v>2</v>
      </c>
      <c r="E594" s="41">
        <v>5920</v>
      </c>
      <c r="F594" s="38"/>
      <c r="G594" s="37"/>
      <c r="H594" s="37"/>
      <c r="I594" s="41">
        <v>1410</v>
      </c>
      <c r="J594" s="41">
        <f t="shared" ref="J594" si="190">MROUND((E594+I594)*0.25,1)</f>
        <v>1833</v>
      </c>
      <c r="K594" s="37"/>
      <c r="L594" s="41"/>
      <c r="M594" s="37"/>
      <c r="N594" s="38">
        <f t="shared" si="186"/>
        <v>3243</v>
      </c>
      <c r="O594" s="38">
        <f t="shared" si="187"/>
        <v>18326</v>
      </c>
      <c r="P594" s="38">
        <f t="shared" si="188"/>
        <v>219912</v>
      </c>
    </row>
    <row r="595" spans="1:16" s="4" customFormat="1" ht="15" customHeight="1" x14ac:dyDescent="0.25">
      <c r="A595" s="42">
        <v>34</v>
      </c>
      <c r="B595" s="30" t="s">
        <v>336</v>
      </c>
      <c r="C595" s="96"/>
      <c r="D595" s="43">
        <v>1</v>
      </c>
      <c r="E595" s="37">
        <v>5070</v>
      </c>
      <c r="F595" s="44"/>
      <c r="G595" s="37"/>
      <c r="H595" s="37"/>
      <c r="I595" s="37">
        <v>1340</v>
      </c>
      <c r="J595" s="41">
        <f>MROUND((E595+I595)*0.35,1)</f>
        <v>2244</v>
      </c>
      <c r="K595" s="37"/>
      <c r="L595" s="41"/>
      <c r="M595" s="37"/>
      <c r="N595" s="38">
        <f t="shared" si="186"/>
        <v>3584</v>
      </c>
      <c r="O595" s="38">
        <f t="shared" si="187"/>
        <v>8654</v>
      </c>
      <c r="P595" s="38">
        <f t="shared" si="188"/>
        <v>103848</v>
      </c>
    </row>
    <row r="596" spans="1:16" s="4" customFormat="1" ht="15" customHeight="1" x14ac:dyDescent="0.25">
      <c r="A596" s="42">
        <v>35</v>
      </c>
      <c r="B596" s="30" t="s">
        <v>336</v>
      </c>
      <c r="C596" s="96"/>
      <c r="D596" s="43">
        <v>3</v>
      </c>
      <c r="E596" s="37">
        <v>5070</v>
      </c>
      <c r="F596" s="44"/>
      <c r="G596" s="37"/>
      <c r="H596" s="37"/>
      <c r="I596" s="37">
        <v>1340</v>
      </c>
      <c r="J596" s="41">
        <f t="shared" ref="J596:J599" si="191">MROUND((E596+I596)*0.25,1)</f>
        <v>1603</v>
      </c>
      <c r="K596" s="37"/>
      <c r="L596" s="41"/>
      <c r="M596" s="37"/>
      <c r="N596" s="38">
        <f t="shared" si="186"/>
        <v>2943</v>
      </c>
      <c r="O596" s="38">
        <f t="shared" si="187"/>
        <v>24039</v>
      </c>
      <c r="P596" s="38">
        <f t="shared" si="188"/>
        <v>288468</v>
      </c>
    </row>
    <row r="597" spans="1:16" s="4" customFormat="1" ht="15" customHeight="1" x14ac:dyDescent="0.25">
      <c r="A597" s="42">
        <v>36</v>
      </c>
      <c r="B597" s="30" t="s">
        <v>333</v>
      </c>
      <c r="C597" s="96"/>
      <c r="D597" s="43">
        <v>5</v>
      </c>
      <c r="E597" s="37">
        <v>5070</v>
      </c>
      <c r="F597" s="44"/>
      <c r="G597" s="37"/>
      <c r="H597" s="37"/>
      <c r="I597" s="37">
        <v>1270</v>
      </c>
      <c r="J597" s="41">
        <f>MROUND((E597+I597)*0.3,1)</f>
        <v>1902</v>
      </c>
      <c r="K597" s="37"/>
      <c r="L597" s="37"/>
      <c r="M597" s="37"/>
      <c r="N597" s="38">
        <f t="shared" si="186"/>
        <v>3172</v>
      </c>
      <c r="O597" s="38">
        <f t="shared" si="187"/>
        <v>41210</v>
      </c>
      <c r="P597" s="38">
        <f t="shared" si="188"/>
        <v>494520</v>
      </c>
    </row>
    <row r="598" spans="1:16" s="4" customFormat="1" ht="15" customHeight="1" x14ac:dyDescent="0.25">
      <c r="A598" s="42">
        <v>37</v>
      </c>
      <c r="B598" s="30" t="s">
        <v>333</v>
      </c>
      <c r="C598" s="96"/>
      <c r="D598" s="43">
        <v>2</v>
      </c>
      <c r="E598" s="37">
        <v>5070</v>
      </c>
      <c r="F598" s="44"/>
      <c r="G598" s="37"/>
      <c r="H598" s="37"/>
      <c r="I598" s="37">
        <v>1270</v>
      </c>
      <c r="J598" s="41">
        <f t="shared" si="191"/>
        <v>1585</v>
      </c>
      <c r="K598" s="37"/>
      <c r="L598" s="37"/>
      <c r="M598" s="37"/>
      <c r="N598" s="38">
        <f t="shared" si="186"/>
        <v>2855</v>
      </c>
      <c r="O598" s="38">
        <f t="shared" si="187"/>
        <v>15850</v>
      </c>
      <c r="P598" s="38">
        <f t="shared" si="188"/>
        <v>190200</v>
      </c>
    </row>
    <row r="599" spans="1:16" s="4" customFormat="1" ht="15" customHeight="1" x14ac:dyDescent="0.25">
      <c r="A599" s="42">
        <v>38</v>
      </c>
      <c r="B599" s="30" t="s">
        <v>342</v>
      </c>
      <c r="C599" s="96"/>
      <c r="D599" s="43">
        <v>2</v>
      </c>
      <c r="E599" s="37">
        <v>5070</v>
      </c>
      <c r="F599" s="44"/>
      <c r="G599" s="37"/>
      <c r="H599" s="37"/>
      <c r="I599" s="37">
        <v>1020</v>
      </c>
      <c r="J599" s="41">
        <f t="shared" si="191"/>
        <v>1523</v>
      </c>
      <c r="K599" s="37"/>
      <c r="L599" s="37"/>
      <c r="M599" s="37"/>
      <c r="N599" s="38">
        <f t="shared" si="186"/>
        <v>2543</v>
      </c>
      <c r="O599" s="38">
        <f t="shared" si="187"/>
        <v>15226</v>
      </c>
      <c r="P599" s="38">
        <f t="shared" si="188"/>
        <v>182712</v>
      </c>
    </row>
    <row r="600" spans="1:16" s="4" customFormat="1" ht="15" x14ac:dyDescent="0.25">
      <c r="A600" s="164" t="s">
        <v>273</v>
      </c>
      <c r="B600" s="158"/>
      <c r="C600" s="158"/>
      <c r="D600" s="158"/>
      <c r="E600" s="159"/>
      <c r="F600" s="44"/>
      <c r="G600" s="41"/>
      <c r="H600" s="41"/>
      <c r="I600" s="41"/>
      <c r="J600" s="41"/>
      <c r="K600" s="41"/>
      <c r="L600" s="41"/>
      <c r="M600" s="41"/>
      <c r="N600" s="38"/>
      <c r="O600" s="38"/>
      <c r="P600" s="38"/>
    </row>
    <row r="601" spans="1:16" s="4" customFormat="1" ht="15" customHeight="1" x14ac:dyDescent="0.25">
      <c r="A601" s="145">
        <v>39</v>
      </c>
      <c r="B601" s="30" t="s">
        <v>22</v>
      </c>
      <c r="C601" s="98">
        <v>10</v>
      </c>
      <c r="D601" s="36">
        <v>1</v>
      </c>
      <c r="E601" s="37">
        <v>3496</v>
      </c>
      <c r="F601" s="38"/>
      <c r="G601" s="38"/>
      <c r="H601" s="38"/>
      <c r="I601" s="38"/>
      <c r="J601" s="38"/>
      <c r="K601" s="38"/>
      <c r="L601" s="38"/>
      <c r="M601" s="38"/>
      <c r="N601" s="38"/>
      <c r="O601" s="38">
        <f t="shared" ref="O601:O610" si="192">MROUND(D601*(E601+N601),1)</f>
        <v>3496</v>
      </c>
      <c r="P601" s="38">
        <f t="shared" ref="P601:P610" si="193">MROUND(O601*12,1)</f>
        <v>41952</v>
      </c>
    </row>
    <row r="602" spans="1:16" s="4" customFormat="1" ht="15" customHeight="1" x14ac:dyDescent="0.25">
      <c r="A602" s="145">
        <v>40</v>
      </c>
      <c r="B602" s="30" t="s">
        <v>242</v>
      </c>
      <c r="C602" s="98">
        <v>9</v>
      </c>
      <c r="D602" s="36">
        <v>2</v>
      </c>
      <c r="E602" s="37">
        <v>3323</v>
      </c>
      <c r="F602" s="59"/>
      <c r="G602" s="59"/>
      <c r="H602" s="59"/>
      <c r="I602" s="59"/>
      <c r="J602" s="59"/>
      <c r="K602" s="59"/>
      <c r="L602" s="59"/>
      <c r="M602" s="59"/>
      <c r="N602" s="38"/>
      <c r="O602" s="38">
        <f t="shared" si="192"/>
        <v>6646</v>
      </c>
      <c r="P602" s="38">
        <f t="shared" si="193"/>
        <v>79752</v>
      </c>
    </row>
    <row r="603" spans="1:16" s="4" customFormat="1" ht="15" customHeight="1" x14ac:dyDescent="0.25">
      <c r="A603" s="145">
        <v>41</v>
      </c>
      <c r="B603" s="30" t="s">
        <v>196</v>
      </c>
      <c r="C603" s="98">
        <v>10</v>
      </c>
      <c r="D603" s="36">
        <v>1</v>
      </c>
      <c r="E603" s="37">
        <v>3496</v>
      </c>
      <c r="F603" s="59"/>
      <c r="G603" s="59"/>
      <c r="H603" s="59"/>
      <c r="I603" s="59"/>
      <c r="J603" s="59"/>
      <c r="K603" s="59"/>
      <c r="L603" s="59"/>
      <c r="M603" s="59"/>
      <c r="N603" s="38"/>
      <c r="O603" s="38">
        <f t="shared" si="192"/>
        <v>3496</v>
      </c>
      <c r="P603" s="38">
        <f t="shared" si="193"/>
        <v>41952</v>
      </c>
    </row>
    <row r="604" spans="1:16" s="4" customFormat="1" ht="15" customHeight="1" x14ac:dyDescent="0.25">
      <c r="A604" s="145">
        <v>42</v>
      </c>
      <c r="B604" s="30" t="s">
        <v>243</v>
      </c>
      <c r="C604" s="98">
        <v>7</v>
      </c>
      <c r="D604" s="36">
        <v>1</v>
      </c>
      <c r="E604" s="37">
        <v>2958</v>
      </c>
      <c r="F604" s="59"/>
      <c r="G604" s="59"/>
      <c r="H604" s="59"/>
      <c r="I604" s="59"/>
      <c r="J604" s="59"/>
      <c r="K604" s="59"/>
      <c r="L604" s="59"/>
      <c r="M604" s="59"/>
      <c r="N604" s="38"/>
      <c r="O604" s="38">
        <f t="shared" si="192"/>
        <v>2958</v>
      </c>
      <c r="P604" s="38">
        <f t="shared" si="193"/>
        <v>35496</v>
      </c>
    </row>
    <row r="605" spans="1:16" s="4" customFormat="1" ht="15" customHeight="1" x14ac:dyDescent="0.25">
      <c r="A605" s="42">
        <v>43</v>
      </c>
      <c r="B605" s="30" t="s">
        <v>26</v>
      </c>
      <c r="C605" s="96">
        <v>7</v>
      </c>
      <c r="D605" s="43">
        <v>1</v>
      </c>
      <c r="E605" s="37">
        <v>2958</v>
      </c>
      <c r="F605" s="44"/>
      <c r="G605" s="41"/>
      <c r="H605" s="41"/>
      <c r="I605" s="41"/>
      <c r="J605" s="41"/>
      <c r="K605" s="41"/>
      <c r="L605" s="41"/>
      <c r="M605" s="41"/>
      <c r="N605" s="38"/>
      <c r="O605" s="38">
        <f t="shared" si="192"/>
        <v>2958</v>
      </c>
      <c r="P605" s="38">
        <f t="shared" si="193"/>
        <v>35496</v>
      </c>
    </row>
    <row r="606" spans="1:16" s="4" customFormat="1" ht="15" customHeight="1" x14ac:dyDescent="0.25">
      <c r="A606" s="145">
        <v>44</v>
      </c>
      <c r="B606" s="30" t="s">
        <v>75</v>
      </c>
      <c r="C606" s="98">
        <v>5</v>
      </c>
      <c r="D606" s="36">
        <v>5</v>
      </c>
      <c r="E606" s="37">
        <v>2613</v>
      </c>
      <c r="F606" s="59"/>
      <c r="G606" s="59"/>
      <c r="H606" s="59"/>
      <c r="I606" s="59"/>
      <c r="J606" s="59"/>
      <c r="K606" s="59"/>
      <c r="L606" s="59"/>
      <c r="M606" s="59"/>
      <c r="N606" s="38"/>
      <c r="O606" s="38">
        <f t="shared" si="192"/>
        <v>13065</v>
      </c>
      <c r="P606" s="38">
        <f t="shared" si="193"/>
        <v>156780</v>
      </c>
    </row>
    <row r="607" spans="1:16" s="4" customFormat="1" ht="15" customHeight="1" x14ac:dyDescent="0.25">
      <c r="A607" s="145">
        <v>45</v>
      </c>
      <c r="B607" s="30" t="s">
        <v>241</v>
      </c>
      <c r="C607" s="98">
        <v>5</v>
      </c>
      <c r="D607" s="36">
        <v>1</v>
      </c>
      <c r="E607" s="37">
        <v>2613</v>
      </c>
      <c r="F607" s="59"/>
      <c r="G607" s="59"/>
      <c r="H607" s="59"/>
      <c r="I607" s="59"/>
      <c r="J607" s="59"/>
      <c r="K607" s="59"/>
      <c r="L607" s="59"/>
      <c r="M607" s="59"/>
      <c r="N607" s="38"/>
      <c r="O607" s="38">
        <f t="shared" si="192"/>
        <v>2613</v>
      </c>
      <c r="P607" s="38">
        <f t="shared" si="193"/>
        <v>31356</v>
      </c>
    </row>
    <row r="608" spans="1:16" s="4" customFormat="1" ht="15" customHeight="1" x14ac:dyDescent="0.25">
      <c r="A608" s="145">
        <v>46</v>
      </c>
      <c r="B608" s="30" t="s">
        <v>76</v>
      </c>
      <c r="C608" s="98">
        <v>4</v>
      </c>
      <c r="D608" s="36">
        <v>3</v>
      </c>
      <c r="E608" s="37">
        <v>2440</v>
      </c>
      <c r="F608" s="59"/>
      <c r="G608" s="59"/>
      <c r="H608" s="59"/>
      <c r="I608" s="59"/>
      <c r="J608" s="59"/>
      <c r="K608" s="59"/>
      <c r="L608" s="59"/>
      <c r="M608" s="59"/>
      <c r="N608" s="38"/>
      <c r="O608" s="38">
        <f t="shared" si="192"/>
        <v>7320</v>
      </c>
      <c r="P608" s="38">
        <f t="shared" si="193"/>
        <v>87840</v>
      </c>
    </row>
    <row r="609" spans="1:16" s="4" customFormat="1" ht="15" customHeight="1" x14ac:dyDescent="0.25">
      <c r="A609" s="145">
        <v>47</v>
      </c>
      <c r="B609" s="30" t="s">
        <v>85</v>
      </c>
      <c r="C609" s="98">
        <v>2</v>
      </c>
      <c r="D609" s="36">
        <v>5</v>
      </c>
      <c r="E609" s="37">
        <v>2094</v>
      </c>
      <c r="F609" s="59"/>
      <c r="G609" s="59"/>
      <c r="H609" s="59"/>
      <c r="I609" s="59"/>
      <c r="J609" s="59"/>
      <c r="K609" s="59"/>
      <c r="L609" s="59"/>
      <c r="M609" s="59"/>
      <c r="N609" s="38"/>
      <c r="O609" s="38">
        <f t="shared" si="192"/>
        <v>10470</v>
      </c>
      <c r="P609" s="38">
        <f t="shared" si="193"/>
        <v>125640</v>
      </c>
    </row>
    <row r="610" spans="1:16" s="4" customFormat="1" ht="15" customHeight="1" x14ac:dyDescent="0.25">
      <c r="A610" s="145">
        <v>48</v>
      </c>
      <c r="B610" s="30" t="s">
        <v>77</v>
      </c>
      <c r="C610" s="98">
        <v>1</v>
      </c>
      <c r="D610" s="36">
        <v>1</v>
      </c>
      <c r="E610" s="37">
        <v>1921</v>
      </c>
      <c r="F610" s="59"/>
      <c r="G610" s="59"/>
      <c r="H610" s="59"/>
      <c r="I610" s="59"/>
      <c r="J610" s="59"/>
      <c r="K610" s="59"/>
      <c r="L610" s="59"/>
      <c r="M610" s="59"/>
      <c r="N610" s="38"/>
      <c r="O610" s="38">
        <f t="shared" si="192"/>
        <v>1921</v>
      </c>
      <c r="P610" s="38">
        <f t="shared" si="193"/>
        <v>23052</v>
      </c>
    </row>
    <row r="611" spans="1:16" s="4" customFormat="1" ht="15" customHeight="1" x14ac:dyDescent="0.25">
      <c r="A611" s="182" t="s">
        <v>260</v>
      </c>
      <c r="B611" s="183"/>
      <c r="C611" s="183"/>
      <c r="D611" s="183"/>
      <c r="E611" s="184"/>
      <c r="F611" s="140"/>
      <c r="G611" s="140"/>
      <c r="H611" s="140"/>
      <c r="I611" s="140"/>
      <c r="J611" s="140"/>
      <c r="K611" s="140"/>
      <c r="L611" s="47"/>
      <c r="M611" s="47"/>
      <c r="N611" s="38"/>
      <c r="O611" s="38"/>
      <c r="P611" s="38"/>
    </row>
    <row r="612" spans="1:16" s="4" customFormat="1" ht="15" x14ac:dyDescent="0.25">
      <c r="A612" s="42">
        <v>49</v>
      </c>
      <c r="B612" s="30" t="s">
        <v>486</v>
      </c>
      <c r="C612" s="96">
        <v>21</v>
      </c>
      <c r="D612" s="43">
        <v>1</v>
      </c>
      <c r="E612" s="37">
        <v>8210</v>
      </c>
      <c r="F612" s="44"/>
      <c r="G612" s="41"/>
      <c r="H612" s="41">
        <f>MROUND(E612*0.15,1)</f>
        <v>1232</v>
      </c>
      <c r="I612" s="41"/>
      <c r="J612" s="41"/>
      <c r="K612" s="41">
        <f>MROUND(E612*0.33,1)</f>
        <v>2709</v>
      </c>
      <c r="L612" s="38">
        <f>MROUND(E612*0.25,1)</f>
        <v>2053</v>
      </c>
      <c r="M612" s="41"/>
      <c r="N612" s="38">
        <f t="shared" ref="N612:N621" si="194">MROUND(F612+G612+H612+I612+J612+K612+L612+M612,1)</f>
        <v>5994</v>
      </c>
      <c r="O612" s="38">
        <f t="shared" ref="O612:O625" si="195">MROUND(D612*(E612+N612),1)</f>
        <v>14204</v>
      </c>
      <c r="P612" s="38">
        <f t="shared" ref="P612:P625" si="196">MROUND(O612*12,1)</f>
        <v>170448</v>
      </c>
    </row>
    <row r="613" spans="1:16" s="4" customFormat="1" ht="30" x14ac:dyDescent="0.25">
      <c r="A613" s="42">
        <v>50</v>
      </c>
      <c r="B613" s="30" t="s">
        <v>449</v>
      </c>
      <c r="C613" s="96"/>
      <c r="D613" s="43">
        <v>1</v>
      </c>
      <c r="E613" s="37">
        <v>7750</v>
      </c>
      <c r="F613" s="44"/>
      <c r="G613" s="41"/>
      <c r="H613" s="41">
        <f>MROUND(E613*0.15,1)</f>
        <v>1163</v>
      </c>
      <c r="I613" s="41">
        <v>1410</v>
      </c>
      <c r="J613" s="41">
        <f>MROUND((E613+I613)*0.4,1)</f>
        <v>3664</v>
      </c>
      <c r="K613" s="41">
        <f>MROUND(E613*0.05,1)</f>
        <v>388</v>
      </c>
      <c r="L613" s="38">
        <f>MROUND(E613*0.05,1)</f>
        <v>388</v>
      </c>
      <c r="M613" s="41"/>
      <c r="N613" s="38">
        <f t="shared" si="194"/>
        <v>7013</v>
      </c>
      <c r="O613" s="38">
        <f t="shared" si="195"/>
        <v>14763</v>
      </c>
      <c r="P613" s="38">
        <f t="shared" si="196"/>
        <v>177156</v>
      </c>
    </row>
    <row r="614" spans="1:16" s="4" customFormat="1" ht="15" customHeight="1" x14ac:dyDescent="0.25">
      <c r="A614" s="42">
        <v>51</v>
      </c>
      <c r="B614" s="30" t="s">
        <v>426</v>
      </c>
      <c r="C614" s="96">
        <v>20</v>
      </c>
      <c r="D614" s="43">
        <v>1</v>
      </c>
      <c r="E614" s="37">
        <v>7761</v>
      </c>
      <c r="F614" s="44"/>
      <c r="G614" s="41"/>
      <c r="H614" s="41"/>
      <c r="I614" s="41"/>
      <c r="J614" s="41"/>
      <c r="K614" s="41">
        <f>MROUND(E614*0.33,1)</f>
        <v>2561</v>
      </c>
      <c r="L614" s="38">
        <f>MROUND(E614*0.25,1)</f>
        <v>1940</v>
      </c>
      <c r="M614" s="41"/>
      <c r="N614" s="38">
        <f t="shared" si="194"/>
        <v>4501</v>
      </c>
      <c r="O614" s="38">
        <f t="shared" si="195"/>
        <v>12262</v>
      </c>
      <c r="P614" s="38">
        <f t="shared" si="196"/>
        <v>147144</v>
      </c>
    </row>
    <row r="615" spans="1:16" s="4" customFormat="1" ht="15" customHeight="1" x14ac:dyDescent="0.25">
      <c r="A615" s="42">
        <v>52</v>
      </c>
      <c r="B615" s="30" t="s">
        <v>263</v>
      </c>
      <c r="C615" s="96">
        <v>20</v>
      </c>
      <c r="D615" s="43">
        <v>1</v>
      </c>
      <c r="E615" s="37">
        <v>7761</v>
      </c>
      <c r="F615" s="44"/>
      <c r="G615" s="41"/>
      <c r="H615" s="41">
        <f>MROUND(E615*0.15,1)</f>
        <v>1164</v>
      </c>
      <c r="I615" s="41"/>
      <c r="J615" s="41"/>
      <c r="K615" s="41">
        <f>MROUND(E615*0.25,1)</f>
        <v>1940</v>
      </c>
      <c r="L615" s="38">
        <f>MROUND(E615*0.15,1)</f>
        <v>1164</v>
      </c>
      <c r="M615" s="41"/>
      <c r="N615" s="38">
        <f>MROUND(F615+G615+H615+I615+J615+K615+L615+M615,1)</f>
        <v>4268</v>
      </c>
      <c r="O615" s="38">
        <f>MROUND(D615*(E615+N615),1)</f>
        <v>12029</v>
      </c>
      <c r="P615" s="38">
        <f>MROUND(O615*12,1)</f>
        <v>144348</v>
      </c>
    </row>
    <row r="616" spans="1:16" s="4" customFormat="1" ht="15" customHeight="1" x14ac:dyDescent="0.25">
      <c r="A616" s="42">
        <v>53</v>
      </c>
      <c r="B616" s="30" t="s">
        <v>220</v>
      </c>
      <c r="C616" s="99">
        <v>19</v>
      </c>
      <c r="D616" s="43">
        <v>0.5</v>
      </c>
      <c r="E616" s="37">
        <v>7293</v>
      </c>
      <c r="F616" s="44"/>
      <c r="G616" s="41"/>
      <c r="H616" s="41"/>
      <c r="I616" s="41"/>
      <c r="J616" s="41"/>
      <c r="K616" s="41">
        <f>MROUND(E616*0.25,1)</f>
        <v>1823</v>
      </c>
      <c r="L616" s="38">
        <f>MROUND(E616*0.15,1)</f>
        <v>1094</v>
      </c>
      <c r="M616" s="41"/>
      <c r="N616" s="38">
        <f>MROUND(F616+G616+H616+I616+J616+K616+L616+M616,1)</f>
        <v>2917</v>
      </c>
      <c r="O616" s="38">
        <f>MROUND(D616*(E616+N616),1)</f>
        <v>5105</v>
      </c>
      <c r="P616" s="38">
        <f>MROUND(O616*12,1)</f>
        <v>61260</v>
      </c>
    </row>
    <row r="617" spans="1:16" s="4" customFormat="1" ht="15" customHeight="1" x14ac:dyDescent="0.25">
      <c r="A617" s="42">
        <v>54</v>
      </c>
      <c r="B617" s="30" t="s">
        <v>346</v>
      </c>
      <c r="C617" s="96"/>
      <c r="D617" s="43">
        <v>1</v>
      </c>
      <c r="E617" s="41">
        <v>5920</v>
      </c>
      <c r="F617" s="44"/>
      <c r="G617" s="41"/>
      <c r="H617" s="41">
        <f>MROUND(E617*0.15,1)</f>
        <v>888</v>
      </c>
      <c r="I617" s="41">
        <v>1410</v>
      </c>
      <c r="J617" s="41">
        <f>MROUND((E617+I617)*0.3,1)</f>
        <v>2199</v>
      </c>
      <c r="K617" s="41"/>
      <c r="L617" s="38">
        <f>MROUND(E617*0.05,1)</f>
        <v>296</v>
      </c>
      <c r="M617" s="41"/>
      <c r="N617" s="38">
        <f t="shared" si="194"/>
        <v>4793</v>
      </c>
      <c r="O617" s="38">
        <f t="shared" si="195"/>
        <v>10713</v>
      </c>
      <c r="P617" s="38">
        <f t="shared" si="196"/>
        <v>128556</v>
      </c>
    </row>
    <row r="618" spans="1:16" s="4" customFormat="1" ht="15" customHeight="1" x14ac:dyDescent="0.25">
      <c r="A618" s="42">
        <v>55</v>
      </c>
      <c r="B618" s="30" t="s">
        <v>454</v>
      </c>
      <c r="C618" s="96"/>
      <c r="D618" s="43">
        <v>1</v>
      </c>
      <c r="E618" s="41">
        <v>5920</v>
      </c>
      <c r="F618" s="44"/>
      <c r="G618" s="41"/>
      <c r="H618" s="41"/>
      <c r="I618" s="41">
        <v>1410</v>
      </c>
      <c r="J618" s="41">
        <f>MROUND((E618+I618)*0.35,1)</f>
        <v>2566</v>
      </c>
      <c r="K618" s="41"/>
      <c r="L618" s="38"/>
      <c r="M618" s="41"/>
      <c r="N618" s="38">
        <f t="shared" si="194"/>
        <v>3976</v>
      </c>
      <c r="O618" s="38">
        <f t="shared" si="195"/>
        <v>9896</v>
      </c>
      <c r="P618" s="38">
        <f t="shared" si="196"/>
        <v>118752</v>
      </c>
    </row>
    <row r="619" spans="1:16" s="4" customFormat="1" ht="15" customHeight="1" x14ac:dyDescent="0.25">
      <c r="A619" s="42">
        <v>56</v>
      </c>
      <c r="B619" s="30" t="s">
        <v>454</v>
      </c>
      <c r="C619" s="96"/>
      <c r="D619" s="43">
        <v>1</v>
      </c>
      <c r="E619" s="41">
        <v>5920</v>
      </c>
      <c r="F619" s="44"/>
      <c r="G619" s="41"/>
      <c r="H619" s="41"/>
      <c r="I619" s="41">
        <v>1410</v>
      </c>
      <c r="J619" s="41">
        <f t="shared" ref="J619" si="197">MROUND((E619+I619)*0.25,1)</f>
        <v>1833</v>
      </c>
      <c r="K619" s="41"/>
      <c r="L619" s="38"/>
      <c r="M619" s="41"/>
      <c r="N619" s="38">
        <f t="shared" si="194"/>
        <v>3243</v>
      </c>
      <c r="O619" s="38">
        <f t="shared" si="195"/>
        <v>9163</v>
      </c>
      <c r="P619" s="38">
        <f t="shared" si="196"/>
        <v>109956</v>
      </c>
    </row>
    <row r="620" spans="1:16" s="4" customFormat="1" ht="15" customHeight="1" x14ac:dyDescent="0.25">
      <c r="A620" s="42">
        <v>57</v>
      </c>
      <c r="B620" s="30" t="s">
        <v>30</v>
      </c>
      <c r="C620" s="96">
        <v>19</v>
      </c>
      <c r="D620" s="43">
        <v>1</v>
      </c>
      <c r="E620" s="37">
        <v>7293</v>
      </c>
      <c r="F620" s="44"/>
      <c r="G620" s="41"/>
      <c r="H620" s="41"/>
      <c r="I620" s="41"/>
      <c r="J620" s="41"/>
      <c r="K620" s="41">
        <f>MROUND(E620*0.25,1)</f>
        <v>1823</v>
      </c>
      <c r="L620" s="38">
        <f>MROUND(E620*0.15,1)</f>
        <v>1094</v>
      </c>
      <c r="M620" s="41"/>
      <c r="N620" s="38">
        <f t="shared" si="194"/>
        <v>2917</v>
      </c>
      <c r="O620" s="38">
        <f t="shared" si="195"/>
        <v>10210</v>
      </c>
      <c r="P620" s="38">
        <f t="shared" si="196"/>
        <v>122520</v>
      </c>
    </row>
    <row r="621" spans="1:16" s="4" customFormat="1" ht="15" customHeight="1" x14ac:dyDescent="0.25">
      <c r="A621" s="42">
        <v>58</v>
      </c>
      <c r="B621" s="30" t="s">
        <v>476</v>
      </c>
      <c r="C621" s="96">
        <v>17</v>
      </c>
      <c r="D621" s="43">
        <v>1</v>
      </c>
      <c r="E621" s="37">
        <v>6397</v>
      </c>
      <c r="F621" s="44"/>
      <c r="G621" s="41"/>
      <c r="H621" s="41"/>
      <c r="I621" s="41"/>
      <c r="J621" s="41"/>
      <c r="K621" s="41"/>
      <c r="L621" s="38">
        <f>MROUND(E621*0.15,1)</f>
        <v>960</v>
      </c>
      <c r="M621" s="41"/>
      <c r="N621" s="38">
        <f t="shared" si="194"/>
        <v>960</v>
      </c>
      <c r="O621" s="38">
        <f t="shared" si="195"/>
        <v>7357</v>
      </c>
      <c r="P621" s="38">
        <f t="shared" si="196"/>
        <v>88284</v>
      </c>
    </row>
    <row r="622" spans="1:16" s="4" customFormat="1" ht="15" customHeight="1" x14ac:dyDescent="0.25">
      <c r="A622" s="42">
        <v>59</v>
      </c>
      <c r="B622" s="30" t="s">
        <v>501</v>
      </c>
      <c r="C622" s="96">
        <v>17</v>
      </c>
      <c r="D622" s="43">
        <v>1</v>
      </c>
      <c r="E622" s="37">
        <v>6397</v>
      </c>
      <c r="F622" s="44"/>
      <c r="G622" s="41"/>
      <c r="H622" s="41"/>
      <c r="I622" s="41"/>
      <c r="J622" s="41"/>
      <c r="K622" s="41"/>
      <c r="L622" s="41"/>
      <c r="M622" s="41"/>
      <c r="N622" s="38"/>
      <c r="O622" s="38">
        <f t="shared" si="195"/>
        <v>6397</v>
      </c>
      <c r="P622" s="38">
        <f t="shared" si="196"/>
        <v>76764</v>
      </c>
    </row>
    <row r="623" spans="1:16" s="4" customFormat="1" ht="15" customHeight="1" x14ac:dyDescent="0.25">
      <c r="A623" s="42">
        <v>60</v>
      </c>
      <c r="B623" s="30" t="s">
        <v>326</v>
      </c>
      <c r="C623" s="96"/>
      <c r="D623" s="43">
        <v>2</v>
      </c>
      <c r="E623" s="37">
        <v>5640</v>
      </c>
      <c r="F623" s="44"/>
      <c r="G623" s="41"/>
      <c r="H623" s="41"/>
      <c r="I623" s="37">
        <v>1270</v>
      </c>
      <c r="J623" s="41">
        <f>MROUND((E623+I623)*0.25,1)</f>
        <v>1728</v>
      </c>
      <c r="K623" s="41"/>
      <c r="L623" s="41"/>
      <c r="M623" s="41"/>
      <c r="N623" s="38">
        <f>MROUND(F623+G623+H623+I623+J623+K623+L623+M623,1)</f>
        <v>2998</v>
      </c>
      <c r="O623" s="38">
        <f t="shared" si="195"/>
        <v>17276</v>
      </c>
      <c r="P623" s="38">
        <f t="shared" si="196"/>
        <v>207312</v>
      </c>
    </row>
    <row r="624" spans="1:16" s="4" customFormat="1" ht="15" customHeight="1" x14ac:dyDescent="0.25">
      <c r="A624" s="42">
        <v>61</v>
      </c>
      <c r="B624" s="30" t="s">
        <v>140</v>
      </c>
      <c r="C624" s="96">
        <v>13</v>
      </c>
      <c r="D624" s="36">
        <v>1</v>
      </c>
      <c r="E624" s="37">
        <v>4361</v>
      </c>
      <c r="F624" s="38"/>
      <c r="G624" s="38">
        <f>MROUND(E624*0.2,1)</f>
        <v>872</v>
      </c>
      <c r="H624" s="38"/>
      <c r="I624" s="38"/>
      <c r="J624" s="38"/>
      <c r="K624" s="38"/>
      <c r="L624" s="38"/>
      <c r="M624" s="38"/>
      <c r="N624" s="38">
        <f>MROUND(F624+G624+H624+I624+J624+K624+L624+M624,1)</f>
        <v>872</v>
      </c>
      <c r="O624" s="38">
        <f t="shared" si="195"/>
        <v>5233</v>
      </c>
      <c r="P624" s="38">
        <f t="shared" si="196"/>
        <v>62796</v>
      </c>
    </row>
    <row r="625" spans="1:16" s="4" customFormat="1" ht="15" customHeight="1" x14ac:dyDescent="0.25">
      <c r="A625" s="42">
        <v>62</v>
      </c>
      <c r="B625" s="30" t="s">
        <v>21</v>
      </c>
      <c r="C625" s="96">
        <v>10</v>
      </c>
      <c r="D625" s="43">
        <v>1</v>
      </c>
      <c r="E625" s="37">
        <v>3496</v>
      </c>
      <c r="F625" s="44"/>
      <c r="G625" s="41"/>
      <c r="H625" s="41">
        <f>MROUND(E625*0.15,1)</f>
        <v>524</v>
      </c>
      <c r="I625" s="41"/>
      <c r="J625" s="41"/>
      <c r="K625" s="41"/>
      <c r="L625" s="41"/>
      <c r="M625" s="41"/>
      <c r="N625" s="38">
        <f>MROUND(F625+G625+H625+I625+J625+K625+L625+M625,1)</f>
        <v>524</v>
      </c>
      <c r="O625" s="38">
        <f t="shared" si="195"/>
        <v>4020</v>
      </c>
      <c r="P625" s="38">
        <f t="shared" si="196"/>
        <v>48240</v>
      </c>
    </row>
    <row r="626" spans="1:16" s="4" customFormat="1" ht="15" customHeight="1" x14ac:dyDescent="0.25">
      <c r="A626" s="182" t="s">
        <v>352</v>
      </c>
      <c r="B626" s="183"/>
      <c r="C626" s="183"/>
      <c r="D626" s="183"/>
      <c r="E626" s="184"/>
      <c r="F626" s="140"/>
      <c r="G626" s="140"/>
      <c r="H626" s="140"/>
      <c r="I626" s="140"/>
      <c r="J626" s="140"/>
      <c r="K626" s="140"/>
      <c r="L626" s="47"/>
      <c r="M626" s="47"/>
      <c r="N626" s="38"/>
      <c r="O626" s="38"/>
      <c r="P626" s="38"/>
    </row>
    <row r="627" spans="1:16" s="4" customFormat="1" ht="15" customHeight="1" x14ac:dyDescent="0.25">
      <c r="A627" s="42">
        <v>63</v>
      </c>
      <c r="B627" s="30" t="s">
        <v>261</v>
      </c>
      <c r="C627" s="96">
        <v>21</v>
      </c>
      <c r="D627" s="43">
        <v>1</v>
      </c>
      <c r="E627" s="37">
        <v>8210</v>
      </c>
      <c r="F627" s="44"/>
      <c r="G627" s="41"/>
      <c r="H627" s="41">
        <f>MROUND(E627*0.15,1)</f>
        <v>1232</v>
      </c>
      <c r="I627" s="41"/>
      <c r="J627" s="41"/>
      <c r="K627" s="41">
        <f>MROUND(E627*0.33,1)</f>
        <v>2709</v>
      </c>
      <c r="L627" s="38">
        <f>MROUND(E627*0.25,1)</f>
        <v>2053</v>
      </c>
      <c r="M627" s="41"/>
      <c r="N627" s="38">
        <f t="shared" ref="N627:N637" si="198">MROUND(F627+G627+H627+I627+J627+K627+L627+M627,1)</f>
        <v>5994</v>
      </c>
      <c r="O627" s="38">
        <f t="shared" ref="O627:O638" si="199">MROUND(D627*(E627+N627),1)</f>
        <v>14204</v>
      </c>
      <c r="P627" s="38">
        <f t="shared" ref="P627:P638" si="200">MROUND(O627*12,1)</f>
        <v>170448</v>
      </c>
    </row>
    <row r="628" spans="1:16" s="4" customFormat="1" ht="30" customHeight="1" x14ac:dyDescent="0.25">
      <c r="A628" s="42">
        <v>64</v>
      </c>
      <c r="B628" s="30" t="s">
        <v>449</v>
      </c>
      <c r="C628" s="96"/>
      <c r="D628" s="43">
        <v>1</v>
      </c>
      <c r="E628" s="37">
        <v>7750</v>
      </c>
      <c r="F628" s="44"/>
      <c r="G628" s="41"/>
      <c r="H628" s="41"/>
      <c r="I628" s="41">
        <v>1410</v>
      </c>
      <c r="J628" s="41">
        <f>MROUND((E628+I628)*0.4,1)</f>
        <v>3664</v>
      </c>
      <c r="K628" s="41">
        <f>MROUND(E628*0.05,1)</f>
        <v>388</v>
      </c>
      <c r="L628" s="38">
        <f>MROUND(E628*0.05,1)</f>
        <v>388</v>
      </c>
      <c r="M628" s="41"/>
      <c r="N628" s="38">
        <f t="shared" si="198"/>
        <v>5850</v>
      </c>
      <c r="O628" s="38">
        <f t="shared" si="199"/>
        <v>13600</v>
      </c>
      <c r="P628" s="38">
        <f t="shared" si="200"/>
        <v>163200</v>
      </c>
    </row>
    <row r="629" spans="1:16" s="4" customFormat="1" ht="15" customHeight="1" x14ac:dyDescent="0.25">
      <c r="A629" s="42">
        <v>65</v>
      </c>
      <c r="B629" s="30" t="s">
        <v>93</v>
      </c>
      <c r="C629" s="96">
        <v>20</v>
      </c>
      <c r="D629" s="43">
        <v>1</v>
      </c>
      <c r="E629" s="37">
        <v>7761</v>
      </c>
      <c r="F629" s="44"/>
      <c r="G629" s="41"/>
      <c r="H629" s="41"/>
      <c r="I629" s="41"/>
      <c r="J629" s="41"/>
      <c r="K629" s="41">
        <f>MROUND(E629*0.33,1)</f>
        <v>2561</v>
      </c>
      <c r="L629" s="38">
        <f>MROUND(E629*0.25,1)</f>
        <v>1940</v>
      </c>
      <c r="M629" s="41"/>
      <c r="N629" s="38">
        <f t="shared" si="198"/>
        <v>4501</v>
      </c>
      <c r="O629" s="38">
        <f t="shared" si="199"/>
        <v>12262</v>
      </c>
      <c r="P629" s="38">
        <f t="shared" si="200"/>
        <v>147144</v>
      </c>
    </row>
    <row r="630" spans="1:16" s="4" customFormat="1" ht="15" customHeight="1" x14ac:dyDescent="0.25">
      <c r="A630" s="42">
        <v>66</v>
      </c>
      <c r="B630" s="30" t="s">
        <v>263</v>
      </c>
      <c r="C630" s="96">
        <v>20</v>
      </c>
      <c r="D630" s="43">
        <v>1</v>
      </c>
      <c r="E630" s="37">
        <v>7761</v>
      </c>
      <c r="F630" s="44"/>
      <c r="G630" s="41"/>
      <c r="H630" s="41"/>
      <c r="I630" s="41"/>
      <c r="J630" s="41"/>
      <c r="K630" s="41">
        <f>MROUND(E630*0.25,1)</f>
        <v>1940</v>
      </c>
      <c r="L630" s="38">
        <f>MROUND(E630*0.15,1)</f>
        <v>1164</v>
      </c>
      <c r="M630" s="41"/>
      <c r="N630" s="38">
        <f t="shared" si="198"/>
        <v>3104</v>
      </c>
      <c r="O630" s="38">
        <f t="shared" si="199"/>
        <v>10865</v>
      </c>
      <c r="P630" s="38">
        <f t="shared" si="200"/>
        <v>130380</v>
      </c>
    </row>
    <row r="631" spans="1:16" s="4" customFormat="1" ht="15" customHeight="1" x14ac:dyDescent="0.25">
      <c r="A631" s="42">
        <v>67</v>
      </c>
      <c r="B631" s="30" t="s">
        <v>220</v>
      </c>
      <c r="C631" s="99">
        <v>19</v>
      </c>
      <c r="D631" s="43">
        <v>1</v>
      </c>
      <c r="E631" s="37">
        <v>7293</v>
      </c>
      <c r="F631" s="44"/>
      <c r="G631" s="41"/>
      <c r="H631" s="41">
        <f>MROUND(E631*0.15,1)</f>
        <v>1094</v>
      </c>
      <c r="I631" s="41"/>
      <c r="J631" s="41"/>
      <c r="K631" s="41">
        <f>MROUND(E631*0.25,1)</f>
        <v>1823</v>
      </c>
      <c r="L631" s="38">
        <f>MROUND(E631*0.15,1)</f>
        <v>1094</v>
      </c>
      <c r="M631" s="41"/>
      <c r="N631" s="38">
        <f t="shared" si="198"/>
        <v>4011</v>
      </c>
      <c r="O631" s="38">
        <f t="shared" si="199"/>
        <v>11304</v>
      </c>
      <c r="P631" s="38">
        <f t="shared" si="200"/>
        <v>135648</v>
      </c>
    </row>
    <row r="632" spans="1:16" s="4" customFormat="1" ht="30" customHeight="1" x14ac:dyDescent="0.25">
      <c r="A632" s="145">
        <v>68</v>
      </c>
      <c r="B632" s="30" t="s">
        <v>450</v>
      </c>
      <c r="C632" s="96"/>
      <c r="D632" s="43">
        <v>1</v>
      </c>
      <c r="E632" s="37">
        <v>7750</v>
      </c>
      <c r="F632" s="44"/>
      <c r="G632" s="41"/>
      <c r="H632" s="41"/>
      <c r="I632" s="41">
        <v>1410</v>
      </c>
      <c r="J632" s="41">
        <f>MROUND((E632+I632)*0.3,1)</f>
        <v>2748</v>
      </c>
      <c r="K632" s="41">
        <f>MROUND(E632*0.05,1)</f>
        <v>388</v>
      </c>
      <c r="L632" s="38">
        <f>MROUND(E632*0.05,1)</f>
        <v>388</v>
      </c>
      <c r="M632" s="41"/>
      <c r="N632" s="38">
        <f>MROUND(F632+G632+H632+I632+J632+K632+L632+M632,1)</f>
        <v>4934</v>
      </c>
      <c r="O632" s="38">
        <f>MROUND(D632*(E632+N632),1)</f>
        <v>12684</v>
      </c>
      <c r="P632" s="38">
        <f>MROUND(O632*12,1)</f>
        <v>152208</v>
      </c>
    </row>
    <row r="633" spans="1:16" s="4" customFormat="1" ht="15.75" customHeight="1" x14ac:dyDescent="0.25">
      <c r="A633" s="42">
        <v>69</v>
      </c>
      <c r="B633" s="30" t="s">
        <v>346</v>
      </c>
      <c r="C633" s="96"/>
      <c r="D633" s="43">
        <v>1</v>
      </c>
      <c r="E633" s="41">
        <v>5920</v>
      </c>
      <c r="F633" s="44"/>
      <c r="G633" s="41"/>
      <c r="H633" s="41"/>
      <c r="I633" s="41">
        <v>1410</v>
      </c>
      <c r="J633" s="41">
        <f>MROUND((E633+I633)*0.3,1)</f>
        <v>2199</v>
      </c>
      <c r="K633" s="41"/>
      <c r="L633" s="38">
        <f>MROUND(E633*0.05,1)</f>
        <v>296</v>
      </c>
      <c r="M633" s="41"/>
      <c r="N633" s="38">
        <f>MROUND(F633+G633+H633+I633+J633+K633+L633+M633,1)</f>
        <v>3905</v>
      </c>
      <c r="O633" s="38">
        <f>MROUND(D633*(E633+N633),1)</f>
        <v>9825</v>
      </c>
      <c r="P633" s="38">
        <f t="shared" ref="P633" si="201">MROUND(O633*12,1)</f>
        <v>117900</v>
      </c>
    </row>
    <row r="634" spans="1:16" s="4" customFormat="1" ht="15" customHeight="1" x14ac:dyDescent="0.25">
      <c r="A634" s="42">
        <v>70</v>
      </c>
      <c r="B634" s="30" t="s">
        <v>151</v>
      </c>
      <c r="C634" s="96">
        <v>19</v>
      </c>
      <c r="D634" s="43">
        <v>0.5</v>
      </c>
      <c r="E634" s="37">
        <v>7293</v>
      </c>
      <c r="F634" s="44"/>
      <c r="G634" s="41"/>
      <c r="H634" s="41"/>
      <c r="I634" s="41"/>
      <c r="J634" s="41"/>
      <c r="K634" s="41">
        <f>MROUND(E634*0.25,1)</f>
        <v>1823</v>
      </c>
      <c r="L634" s="38">
        <f>MROUND(E634*0.15,1)</f>
        <v>1094</v>
      </c>
      <c r="M634" s="41"/>
      <c r="N634" s="38">
        <f t="shared" si="198"/>
        <v>2917</v>
      </c>
      <c r="O634" s="38">
        <f t="shared" si="199"/>
        <v>5105</v>
      </c>
      <c r="P634" s="38">
        <f t="shared" si="200"/>
        <v>61260</v>
      </c>
    </row>
    <row r="635" spans="1:16" s="4" customFormat="1" ht="15" customHeight="1" x14ac:dyDescent="0.25">
      <c r="A635" s="42">
        <v>71</v>
      </c>
      <c r="B635" s="30" t="s">
        <v>337</v>
      </c>
      <c r="C635" s="96"/>
      <c r="D635" s="43">
        <v>2</v>
      </c>
      <c r="E635" s="37">
        <v>5640</v>
      </c>
      <c r="F635" s="44"/>
      <c r="G635" s="41"/>
      <c r="H635" s="41"/>
      <c r="I635" s="37">
        <v>1340</v>
      </c>
      <c r="J635" s="41">
        <f>MROUND((E635+I635)*0.4,1)</f>
        <v>2792</v>
      </c>
      <c r="K635" s="41"/>
      <c r="L635" s="41"/>
      <c r="M635" s="41"/>
      <c r="N635" s="38">
        <f t="shared" si="198"/>
        <v>4132</v>
      </c>
      <c r="O635" s="38">
        <f t="shared" si="199"/>
        <v>19544</v>
      </c>
      <c r="P635" s="38">
        <f t="shared" si="200"/>
        <v>234528</v>
      </c>
    </row>
    <row r="636" spans="1:16" s="4" customFormat="1" ht="15" customHeight="1" x14ac:dyDescent="0.25">
      <c r="A636" s="42">
        <v>72</v>
      </c>
      <c r="B636" s="30" t="s">
        <v>326</v>
      </c>
      <c r="C636" s="96"/>
      <c r="D636" s="43">
        <v>2</v>
      </c>
      <c r="E636" s="37">
        <v>5640</v>
      </c>
      <c r="F636" s="44"/>
      <c r="G636" s="41"/>
      <c r="H636" s="41"/>
      <c r="I636" s="37">
        <v>1270</v>
      </c>
      <c r="J636" s="41">
        <f>MROUND((E636+I636)*0.25,1)</f>
        <v>1728</v>
      </c>
      <c r="K636" s="41"/>
      <c r="L636" s="41"/>
      <c r="M636" s="41"/>
      <c r="N636" s="38">
        <f t="shared" si="198"/>
        <v>2998</v>
      </c>
      <c r="O636" s="38">
        <f t="shared" si="199"/>
        <v>17276</v>
      </c>
      <c r="P636" s="38">
        <f t="shared" si="200"/>
        <v>207312</v>
      </c>
    </row>
    <row r="637" spans="1:16" s="4" customFormat="1" ht="15" customHeight="1" x14ac:dyDescent="0.25">
      <c r="A637" s="42">
        <v>73</v>
      </c>
      <c r="B637" s="30" t="s">
        <v>140</v>
      </c>
      <c r="C637" s="96">
        <v>13</v>
      </c>
      <c r="D637" s="36">
        <v>1</v>
      </c>
      <c r="E637" s="37">
        <v>4361</v>
      </c>
      <c r="F637" s="38"/>
      <c r="G637" s="38">
        <f>MROUND(E637*0.2,1)</f>
        <v>872</v>
      </c>
      <c r="H637" s="38"/>
      <c r="I637" s="38"/>
      <c r="J637" s="38"/>
      <c r="K637" s="38"/>
      <c r="L637" s="38"/>
      <c r="M637" s="38"/>
      <c r="N637" s="38">
        <f t="shared" si="198"/>
        <v>872</v>
      </c>
      <c r="O637" s="38">
        <f t="shared" si="199"/>
        <v>5233</v>
      </c>
      <c r="P637" s="38">
        <f t="shared" si="200"/>
        <v>62796</v>
      </c>
    </row>
    <row r="638" spans="1:16" s="4" customFormat="1" ht="15" customHeight="1" x14ac:dyDescent="0.25">
      <c r="A638" s="42">
        <v>74</v>
      </c>
      <c r="B638" s="30" t="s">
        <v>15</v>
      </c>
      <c r="C638" s="96">
        <v>10</v>
      </c>
      <c r="D638" s="36">
        <v>1</v>
      </c>
      <c r="E638" s="37">
        <v>3496</v>
      </c>
      <c r="F638" s="38"/>
      <c r="G638" s="38"/>
      <c r="H638" s="38"/>
      <c r="I638" s="38"/>
      <c r="J638" s="38"/>
      <c r="K638" s="38"/>
      <c r="L638" s="38"/>
      <c r="M638" s="38"/>
      <c r="N638" s="38"/>
      <c r="O638" s="38">
        <f t="shared" si="199"/>
        <v>3496</v>
      </c>
      <c r="P638" s="38">
        <f t="shared" si="200"/>
        <v>41952</v>
      </c>
    </row>
    <row r="639" spans="1:16" s="4" customFormat="1" ht="27.75" customHeight="1" x14ac:dyDescent="0.25">
      <c r="A639" s="182" t="s">
        <v>353</v>
      </c>
      <c r="B639" s="183"/>
      <c r="C639" s="183"/>
      <c r="D639" s="183"/>
      <c r="E639" s="184"/>
      <c r="F639" s="140"/>
      <c r="G639" s="140"/>
      <c r="H639" s="140"/>
      <c r="I639" s="140"/>
      <c r="J639" s="140"/>
      <c r="K639" s="140"/>
      <c r="L639" s="47"/>
      <c r="M639" s="47"/>
      <c r="N639" s="38"/>
      <c r="O639" s="38"/>
      <c r="P639" s="38"/>
    </row>
    <row r="640" spans="1:16" s="4" customFormat="1" ht="30" customHeight="1" x14ac:dyDescent="0.25">
      <c r="A640" s="42">
        <v>75</v>
      </c>
      <c r="B640" s="30" t="s">
        <v>448</v>
      </c>
      <c r="C640" s="96"/>
      <c r="D640" s="43">
        <v>1</v>
      </c>
      <c r="E640" s="41">
        <v>8460</v>
      </c>
      <c r="F640" s="44"/>
      <c r="G640" s="41"/>
      <c r="H640" s="41">
        <f>MROUND(E640*0.15,1)</f>
        <v>1269</v>
      </c>
      <c r="I640" s="41">
        <v>1480</v>
      </c>
      <c r="J640" s="41">
        <f>MROUND((E640+I640)*0.45,1)</f>
        <v>4473</v>
      </c>
      <c r="K640" s="41">
        <f>MROUND(E640*0.1,1)</f>
        <v>846</v>
      </c>
      <c r="L640" s="38">
        <f>MROUND(E640*0.1,1)</f>
        <v>846</v>
      </c>
      <c r="M640" s="41"/>
      <c r="N640" s="38">
        <f t="shared" ref="N640:N654" si="202">MROUND(F640+G640+H640+I640+J640+K640+L640+M640,1)</f>
        <v>8914</v>
      </c>
      <c r="O640" s="38">
        <f t="shared" ref="O640:O655" si="203">MROUND(D640*(E640+N640),1)</f>
        <v>17374</v>
      </c>
      <c r="P640" s="38">
        <f t="shared" ref="P640:P655" si="204">MROUND(O640*12,1)</f>
        <v>208488</v>
      </c>
    </row>
    <row r="641" spans="1:16" s="4" customFormat="1" ht="30" customHeight="1" x14ac:dyDescent="0.25">
      <c r="A641" s="42">
        <v>76</v>
      </c>
      <c r="B641" s="30" t="s">
        <v>453</v>
      </c>
      <c r="C641" s="96"/>
      <c r="D641" s="43">
        <v>1</v>
      </c>
      <c r="E641" s="37">
        <v>7750</v>
      </c>
      <c r="F641" s="44"/>
      <c r="G641" s="41"/>
      <c r="H641" s="41"/>
      <c r="I641" s="41">
        <v>1410</v>
      </c>
      <c r="J641" s="41">
        <f>MROUND((E641+I641)*0.25,1)</f>
        <v>2290</v>
      </c>
      <c r="K641" s="41"/>
      <c r="L641" s="38"/>
      <c r="M641" s="41"/>
      <c r="N641" s="38">
        <f t="shared" si="202"/>
        <v>3700</v>
      </c>
      <c r="O641" s="38">
        <f t="shared" si="203"/>
        <v>11450</v>
      </c>
      <c r="P641" s="38">
        <f t="shared" si="204"/>
        <v>137400</v>
      </c>
    </row>
    <row r="642" spans="1:16" s="4" customFormat="1" ht="15" customHeight="1" x14ac:dyDescent="0.25">
      <c r="A642" s="42">
        <v>77</v>
      </c>
      <c r="B642" s="61" t="s">
        <v>426</v>
      </c>
      <c r="C642" s="103">
        <v>20</v>
      </c>
      <c r="D642" s="62">
        <v>1</v>
      </c>
      <c r="E642" s="37">
        <v>7761</v>
      </c>
      <c r="F642" s="44"/>
      <c r="G642" s="41"/>
      <c r="H642" s="41"/>
      <c r="I642" s="41"/>
      <c r="J642" s="41"/>
      <c r="K642" s="41">
        <f>MROUND(E642*0.33,1)</f>
        <v>2561</v>
      </c>
      <c r="L642" s="38">
        <f>MROUND(E642*0.25,1)</f>
        <v>1940</v>
      </c>
      <c r="M642" s="41"/>
      <c r="N642" s="38">
        <f t="shared" si="202"/>
        <v>4501</v>
      </c>
      <c r="O642" s="38">
        <f t="shared" si="203"/>
        <v>12262</v>
      </c>
      <c r="P642" s="38">
        <f t="shared" si="204"/>
        <v>147144</v>
      </c>
    </row>
    <row r="643" spans="1:16" s="4" customFormat="1" ht="15" customHeight="1" x14ac:dyDescent="0.25">
      <c r="A643" s="42">
        <v>78</v>
      </c>
      <c r="B643" s="127" t="s">
        <v>447</v>
      </c>
      <c r="C643" s="96"/>
      <c r="D643" s="43">
        <v>2</v>
      </c>
      <c r="E643" s="37">
        <v>7750</v>
      </c>
      <c r="F643" s="44"/>
      <c r="G643" s="41"/>
      <c r="H643" s="41">
        <f>MROUND(E643*0.15,1)</f>
        <v>1163</v>
      </c>
      <c r="I643" s="41">
        <v>1480</v>
      </c>
      <c r="J643" s="41">
        <f>MROUND((E643+I643)*0.45,1)</f>
        <v>4154</v>
      </c>
      <c r="K643" s="41">
        <f>MROUND(E643*0.05,1)</f>
        <v>388</v>
      </c>
      <c r="L643" s="38">
        <f>MROUND(E643*0.05,1)</f>
        <v>388</v>
      </c>
      <c r="M643" s="41"/>
      <c r="N643" s="38">
        <f t="shared" si="202"/>
        <v>7573</v>
      </c>
      <c r="O643" s="38">
        <f t="shared" si="203"/>
        <v>30646</v>
      </c>
      <c r="P643" s="38">
        <f t="shared" si="204"/>
        <v>367752</v>
      </c>
    </row>
    <row r="644" spans="1:16" s="4" customFormat="1" ht="15" customHeight="1" x14ac:dyDescent="0.25">
      <c r="A644" s="42">
        <v>79</v>
      </c>
      <c r="B644" s="127" t="s">
        <v>447</v>
      </c>
      <c r="C644" s="96"/>
      <c r="D644" s="43">
        <v>1</v>
      </c>
      <c r="E644" s="37">
        <v>7750</v>
      </c>
      <c r="F644" s="44"/>
      <c r="G644" s="41"/>
      <c r="H644" s="41"/>
      <c r="I644" s="41">
        <v>1480</v>
      </c>
      <c r="J644" s="41">
        <f>MROUND((E644+I644)*0.45,1)</f>
        <v>4154</v>
      </c>
      <c r="K644" s="41">
        <f>MROUND(E644*0.05,1)</f>
        <v>388</v>
      </c>
      <c r="L644" s="38">
        <f>MROUND(E644*0.05,1)</f>
        <v>388</v>
      </c>
      <c r="M644" s="41"/>
      <c r="N644" s="38">
        <f t="shared" si="202"/>
        <v>6410</v>
      </c>
      <c r="O644" s="38">
        <f t="shared" si="203"/>
        <v>14160</v>
      </c>
      <c r="P644" s="38">
        <f t="shared" si="204"/>
        <v>169920</v>
      </c>
    </row>
    <row r="645" spans="1:16" s="4" customFormat="1" ht="15" customHeight="1" x14ac:dyDescent="0.25">
      <c r="A645" s="42">
        <v>80</v>
      </c>
      <c r="B645" s="30" t="s">
        <v>489</v>
      </c>
      <c r="C645" s="96"/>
      <c r="D645" s="43">
        <v>1</v>
      </c>
      <c r="E645" s="37">
        <v>7750</v>
      </c>
      <c r="F645" s="44"/>
      <c r="G645" s="41"/>
      <c r="H645" s="41"/>
      <c r="I645" s="41">
        <v>1480</v>
      </c>
      <c r="J645" s="41">
        <f>MROUND((E645+I645)*0.25,1)</f>
        <v>2308</v>
      </c>
      <c r="K645" s="41"/>
      <c r="L645" s="38"/>
      <c r="M645" s="41"/>
      <c r="N645" s="38">
        <f t="shared" si="202"/>
        <v>3788</v>
      </c>
      <c r="O645" s="38">
        <f t="shared" si="203"/>
        <v>11538</v>
      </c>
      <c r="P645" s="38">
        <f t="shared" si="204"/>
        <v>138456</v>
      </c>
    </row>
    <row r="646" spans="1:16" s="4" customFormat="1" ht="15" customHeight="1" x14ac:dyDescent="0.25">
      <c r="A646" s="42">
        <v>81</v>
      </c>
      <c r="B646" s="30" t="s">
        <v>32</v>
      </c>
      <c r="C646" s="96">
        <v>20</v>
      </c>
      <c r="D646" s="43">
        <v>1</v>
      </c>
      <c r="E646" s="37">
        <v>7761</v>
      </c>
      <c r="F646" s="44"/>
      <c r="G646" s="41"/>
      <c r="H646" s="41">
        <f>MROUND(E646*0.15,1)</f>
        <v>1164</v>
      </c>
      <c r="I646" s="41"/>
      <c r="J646" s="41"/>
      <c r="K646" s="41">
        <f>MROUND(E646*0.33,1)</f>
        <v>2561</v>
      </c>
      <c r="L646" s="38">
        <f>MROUND(E646*0.15,1)</f>
        <v>1164</v>
      </c>
      <c r="M646" s="41"/>
      <c r="N646" s="38">
        <f t="shared" si="202"/>
        <v>4889</v>
      </c>
      <c r="O646" s="38">
        <f t="shared" si="203"/>
        <v>12650</v>
      </c>
      <c r="P646" s="38">
        <f t="shared" si="204"/>
        <v>151800</v>
      </c>
    </row>
    <row r="647" spans="1:16" s="4" customFormat="1" ht="15" customHeight="1" x14ac:dyDescent="0.25">
      <c r="A647" s="42">
        <v>82</v>
      </c>
      <c r="B647" s="30" t="s">
        <v>30</v>
      </c>
      <c r="C647" s="96">
        <v>19</v>
      </c>
      <c r="D647" s="43">
        <v>1</v>
      </c>
      <c r="E647" s="37">
        <v>7293</v>
      </c>
      <c r="F647" s="44"/>
      <c r="G647" s="41"/>
      <c r="H647" s="41"/>
      <c r="I647" s="41"/>
      <c r="J647" s="41"/>
      <c r="K647" s="41">
        <f>MROUND(E647*0.25,1)</f>
        <v>1823</v>
      </c>
      <c r="L647" s="38">
        <f>MROUND(E647*0.15,1)</f>
        <v>1094</v>
      </c>
      <c r="M647" s="41"/>
      <c r="N647" s="38">
        <f t="shared" si="202"/>
        <v>2917</v>
      </c>
      <c r="O647" s="38">
        <f t="shared" si="203"/>
        <v>10210</v>
      </c>
      <c r="P647" s="38">
        <f t="shared" si="204"/>
        <v>122520</v>
      </c>
    </row>
    <row r="648" spans="1:16" s="4" customFormat="1" ht="15" customHeight="1" x14ac:dyDescent="0.25">
      <c r="A648" s="42">
        <v>83</v>
      </c>
      <c r="B648" s="30" t="s">
        <v>88</v>
      </c>
      <c r="C648" s="96">
        <v>19</v>
      </c>
      <c r="D648" s="43">
        <v>1.1000000000000001</v>
      </c>
      <c r="E648" s="37">
        <v>7293</v>
      </c>
      <c r="F648" s="44"/>
      <c r="G648" s="41"/>
      <c r="H648" s="41"/>
      <c r="I648" s="41"/>
      <c r="J648" s="41"/>
      <c r="K648" s="41"/>
      <c r="L648" s="38">
        <f>MROUND(E648*0.15,1)</f>
        <v>1094</v>
      </c>
      <c r="M648" s="41"/>
      <c r="N648" s="38">
        <f t="shared" si="202"/>
        <v>1094</v>
      </c>
      <c r="O648" s="38">
        <f t="shared" si="203"/>
        <v>9226</v>
      </c>
      <c r="P648" s="38">
        <f t="shared" si="204"/>
        <v>110712</v>
      </c>
    </row>
    <row r="649" spans="1:16" s="4" customFormat="1" ht="15" customHeight="1" x14ac:dyDescent="0.25">
      <c r="A649" s="42">
        <v>84</v>
      </c>
      <c r="B649" s="30" t="s">
        <v>328</v>
      </c>
      <c r="C649" s="99">
        <v>17</v>
      </c>
      <c r="D649" s="43">
        <v>0.9</v>
      </c>
      <c r="E649" s="37">
        <v>6397</v>
      </c>
      <c r="F649" s="44"/>
      <c r="G649" s="41"/>
      <c r="H649" s="41"/>
      <c r="I649" s="41"/>
      <c r="J649" s="41"/>
      <c r="K649" s="41"/>
      <c r="L649" s="38">
        <f>MROUND(E649*0.15,1)</f>
        <v>960</v>
      </c>
      <c r="M649" s="41"/>
      <c r="N649" s="38">
        <f t="shared" si="202"/>
        <v>960</v>
      </c>
      <c r="O649" s="38">
        <f t="shared" si="203"/>
        <v>6621</v>
      </c>
      <c r="P649" s="38">
        <f t="shared" si="204"/>
        <v>79452</v>
      </c>
    </row>
    <row r="650" spans="1:16" s="4" customFormat="1" ht="15" customHeight="1" x14ac:dyDescent="0.25">
      <c r="A650" s="42">
        <v>85</v>
      </c>
      <c r="B650" s="30" t="s">
        <v>347</v>
      </c>
      <c r="C650" s="96"/>
      <c r="D650" s="43">
        <v>1</v>
      </c>
      <c r="E650" s="41">
        <v>5920</v>
      </c>
      <c r="F650" s="44"/>
      <c r="G650" s="41"/>
      <c r="H650" s="41"/>
      <c r="I650" s="41">
        <v>1480</v>
      </c>
      <c r="J650" s="41">
        <f t="shared" ref="J650" si="205">MROUND((E650+I650)*0.4,1)</f>
        <v>2960</v>
      </c>
      <c r="K650" s="41"/>
      <c r="L650" s="38">
        <f>MROUND(E650*0.05,1)</f>
        <v>296</v>
      </c>
      <c r="M650" s="41"/>
      <c r="N650" s="38">
        <f t="shared" si="202"/>
        <v>4736</v>
      </c>
      <c r="O650" s="38">
        <f t="shared" si="203"/>
        <v>10656</v>
      </c>
      <c r="P650" s="38">
        <f t="shared" si="204"/>
        <v>127872</v>
      </c>
    </row>
    <row r="651" spans="1:16" s="4" customFormat="1" ht="15" customHeight="1" x14ac:dyDescent="0.25">
      <c r="A651" s="42">
        <v>86</v>
      </c>
      <c r="B651" s="30" t="s">
        <v>346</v>
      </c>
      <c r="C651" s="96"/>
      <c r="D651" s="43">
        <v>1</v>
      </c>
      <c r="E651" s="41">
        <v>5920</v>
      </c>
      <c r="F651" s="44"/>
      <c r="G651" s="41"/>
      <c r="H651" s="41"/>
      <c r="I651" s="41">
        <v>1410</v>
      </c>
      <c r="J651" s="41">
        <f>MROUND((E651+I651)*0.35,1)</f>
        <v>2566</v>
      </c>
      <c r="K651" s="41"/>
      <c r="L651" s="38">
        <f>MROUND(E651*0.05,1)</f>
        <v>296</v>
      </c>
      <c r="M651" s="41"/>
      <c r="N651" s="38">
        <f t="shared" si="202"/>
        <v>4272</v>
      </c>
      <c r="O651" s="38">
        <f t="shared" si="203"/>
        <v>10192</v>
      </c>
      <c r="P651" s="38">
        <f t="shared" si="204"/>
        <v>122304</v>
      </c>
    </row>
    <row r="652" spans="1:16" s="4" customFormat="1" ht="15" customHeight="1" x14ac:dyDescent="0.25">
      <c r="A652" s="42">
        <v>87</v>
      </c>
      <c r="B652" s="30" t="s">
        <v>346</v>
      </c>
      <c r="C652" s="96"/>
      <c r="D652" s="43">
        <v>1</v>
      </c>
      <c r="E652" s="41">
        <v>5920</v>
      </c>
      <c r="F652" s="44"/>
      <c r="G652" s="41"/>
      <c r="H652" s="41">
        <f>MROUND(E652*0.15,1)</f>
        <v>888</v>
      </c>
      <c r="I652" s="41">
        <v>1410</v>
      </c>
      <c r="J652" s="41">
        <f>MROUND((E652+I652)*0.35,1)</f>
        <v>2566</v>
      </c>
      <c r="K652" s="41"/>
      <c r="L652" s="38">
        <f>MROUND(E652*0.05,1)</f>
        <v>296</v>
      </c>
      <c r="M652" s="41"/>
      <c r="N652" s="38">
        <f t="shared" si="202"/>
        <v>5160</v>
      </c>
      <c r="O652" s="38">
        <f t="shared" si="203"/>
        <v>11080</v>
      </c>
      <c r="P652" s="38">
        <f t="shared" si="204"/>
        <v>132960</v>
      </c>
    </row>
    <row r="653" spans="1:16" s="4" customFormat="1" ht="15" customHeight="1" x14ac:dyDescent="0.25">
      <c r="A653" s="42">
        <v>88</v>
      </c>
      <c r="B653" s="30" t="s">
        <v>326</v>
      </c>
      <c r="C653" s="96"/>
      <c r="D653" s="43">
        <v>1</v>
      </c>
      <c r="E653" s="37">
        <v>5640</v>
      </c>
      <c r="F653" s="44"/>
      <c r="G653" s="41"/>
      <c r="H653" s="41"/>
      <c r="I653" s="37">
        <v>1270</v>
      </c>
      <c r="J653" s="41">
        <f>MROUND((E653+I653)*0.25,1)</f>
        <v>1728</v>
      </c>
      <c r="K653" s="41"/>
      <c r="L653" s="41"/>
      <c r="M653" s="41"/>
      <c r="N653" s="38">
        <f t="shared" si="202"/>
        <v>2998</v>
      </c>
      <c r="O653" s="38">
        <f t="shared" si="203"/>
        <v>8638</v>
      </c>
      <c r="P653" s="38">
        <f t="shared" si="204"/>
        <v>103656</v>
      </c>
    </row>
    <row r="654" spans="1:16" s="4" customFormat="1" ht="15" customHeight="1" x14ac:dyDescent="0.25">
      <c r="A654" s="42">
        <v>89</v>
      </c>
      <c r="B654" s="30" t="s">
        <v>140</v>
      </c>
      <c r="C654" s="96">
        <v>13</v>
      </c>
      <c r="D654" s="36">
        <v>1</v>
      </c>
      <c r="E654" s="37">
        <v>4361</v>
      </c>
      <c r="F654" s="38"/>
      <c r="G654" s="38">
        <f>MROUND(E654*0.2,1)</f>
        <v>872</v>
      </c>
      <c r="H654" s="38"/>
      <c r="I654" s="38"/>
      <c r="J654" s="38"/>
      <c r="K654" s="38"/>
      <c r="L654" s="38"/>
      <c r="M654" s="38"/>
      <c r="N654" s="38">
        <f t="shared" si="202"/>
        <v>872</v>
      </c>
      <c r="O654" s="38">
        <f t="shared" si="203"/>
        <v>5233</v>
      </c>
      <c r="P654" s="38">
        <f t="shared" si="204"/>
        <v>62796</v>
      </c>
    </row>
    <row r="655" spans="1:16" s="4" customFormat="1" ht="15" customHeight="1" x14ac:dyDescent="0.25">
      <c r="A655" s="42">
        <v>90</v>
      </c>
      <c r="B655" s="30" t="s">
        <v>15</v>
      </c>
      <c r="C655" s="96">
        <v>10</v>
      </c>
      <c r="D655" s="43">
        <v>1</v>
      </c>
      <c r="E655" s="37">
        <v>3496</v>
      </c>
      <c r="F655" s="44"/>
      <c r="G655" s="41"/>
      <c r="H655" s="41"/>
      <c r="I655" s="41"/>
      <c r="J655" s="41"/>
      <c r="K655" s="41"/>
      <c r="L655" s="41"/>
      <c r="M655" s="41"/>
      <c r="N655" s="38"/>
      <c r="O655" s="38">
        <f t="shared" si="203"/>
        <v>3496</v>
      </c>
      <c r="P655" s="38">
        <f t="shared" si="204"/>
        <v>41952</v>
      </c>
    </row>
    <row r="656" spans="1:16" s="4" customFormat="1" ht="30" customHeight="1" x14ac:dyDescent="0.25">
      <c r="A656" s="182" t="s">
        <v>31</v>
      </c>
      <c r="B656" s="183"/>
      <c r="C656" s="183"/>
      <c r="D656" s="183"/>
      <c r="E656" s="184"/>
      <c r="F656" s="140"/>
      <c r="G656" s="140"/>
      <c r="H656" s="140"/>
      <c r="I656" s="140"/>
      <c r="J656" s="140"/>
      <c r="K656" s="140"/>
      <c r="L656" s="47"/>
      <c r="M656" s="47"/>
      <c r="N656" s="38"/>
      <c r="O656" s="38"/>
      <c r="P656" s="38"/>
    </row>
    <row r="657" spans="1:16" s="4" customFormat="1" ht="15" x14ac:dyDescent="0.25">
      <c r="A657" s="145">
        <v>91</v>
      </c>
      <c r="B657" s="30" t="s">
        <v>493</v>
      </c>
      <c r="C657" s="96"/>
      <c r="D657" s="43">
        <v>1</v>
      </c>
      <c r="E657" s="41">
        <v>8460</v>
      </c>
      <c r="F657" s="38">
        <f>MROUND(E657*0.05,1)</f>
        <v>423</v>
      </c>
      <c r="G657" s="37"/>
      <c r="H657" s="37"/>
      <c r="I657" s="41">
        <v>1480</v>
      </c>
      <c r="J657" s="41">
        <f t="shared" ref="J657" si="206">MROUND((E657+I657)*0.35,1)</f>
        <v>3479</v>
      </c>
      <c r="K657" s="37"/>
      <c r="L657" s="41">
        <f>MROUND(E657*0.05,1)</f>
        <v>423</v>
      </c>
      <c r="M657" s="37"/>
      <c r="N657" s="38">
        <f t="shared" ref="N657:N671" si="207">MROUND(F657+G657+H657+I657+J657+K657+L657+M657,1)</f>
        <v>5805</v>
      </c>
      <c r="O657" s="38">
        <f t="shared" ref="O657:O673" si="208">MROUND(D657*(E657+N657),1)</f>
        <v>14265</v>
      </c>
      <c r="P657" s="38">
        <f t="shared" ref="P657:P675" si="209">MROUND(O657*12,1)</f>
        <v>171180</v>
      </c>
    </row>
    <row r="658" spans="1:16" s="4" customFormat="1" ht="30" x14ac:dyDescent="0.25">
      <c r="A658" s="145">
        <v>92</v>
      </c>
      <c r="B658" s="30" t="s">
        <v>453</v>
      </c>
      <c r="C658" s="96"/>
      <c r="D658" s="43">
        <v>1</v>
      </c>
      <c r="E658" s="37">
        <v>7750</v>
      </c>
      <c r="F658" s="44"/>
      <c r="G658" s="41"/>
      <c r="H658" s="41"/>
      <c r="I658" s="41">
        <v>1410</v>
      </c>
      <c r="J658" s="41">
        <f>MROUND((E658+I658)*0.25,1)</f>
        <v>2290</v>
      </c>
      <c r="K658" s="41"/>
      <c r="L658" s="38"/>
      <c r="M658" s="41"/>
      <c r="N658" s="38">
        <f t="shared" si="207"/>
        <v>3700</v>
      </c>
      <c r="O658" s="38">
        <f t="shared" si="208"/>
        <v>11450</v>
      </c>
      <c r="P658" s="38">
        <f t="shared" si="209"/>
        <v>137400</v>
      </c>
    </row>
    <row r="659" spans="1:16" s="4" customFormat="1" ht="15" customHeight="1" x14ac:dyDescent="0.25">
      <c r="A659" s="42">
        <v>93</v>
      </c>
      <c r="B659" s="30" t="s">
        <v>263</v>
      </c>
      <c r="C659" s="96">
        <v>20</v>
      </c>
      <c r="D659" s="43">
        <v>2</v>
      </c>
      <c r="E659" s="37">
        <v>7761</v>
      </c>
      <c r="F659" s="44"/>
      <c r="G659" s="41"/>
      <c r="H659" s="41"/>
      <c r="I659" s="41"/>
      <c r="J659" s="41"/>
      <c r="K659" s="41">
        <f>MROUND(E659*0.25,1)</f>
        <v>1940</v>
      </c>
      <c r="L659" s="38">
        <f>MROUND(E659*0.15,1)</f>
        <v>1164</v>
      </c>
      <c r="M659" s="41"/>
      <c r="N659" s="38">
        <f>MROUND(F659+G659+H659+I659+J659+K659+L659+M659,1)</f>
        <v>3104</v>
      </c>
      <c r="O659" s="38">
        <f>MROUND(D659*(E659+N659),1)</f>
        <v>21730</v>
      </c>
      <c r="P659" s="38">
        <f>MROUND(O659*12,1)</f>
        <v>260760</v>
      </c>
    </row>
    <row r="660" spans="1:16" s="4" customFormat="1" ht="15" customHeight="1" x14ac:dyDescent="0.25">
      <c r="A660" s="145">
        <v>94</v>
      </c>
      <c r="B660" s="30" t="s">
        <v>356</v>
      </c>
      <c r="C660" s="96">
        <v>19</v>
      </c>
      <c r="D660" s="43">
        <v>2</v>
      </c>
      <c r="E660" s="37">
        <v>7293</v>
      </c>
      <c r="F660" s="44"/>
      <c r="G660" s="41"/>
      <c r="H660" s="41"/>
      <c r="I660" s="41"/>
      <c r="J660" s="41"/>
      <c r="K660" s="41">
        <f>MROUND(E660*0.25,1)</f>
        <v>1823</v>
      </c>
      <c r="L660" s="38">
        <f>MROUND(E660*0.15,1)</f>
        <v>1094</v>
      </c>
      <c r="M660" s="41"/>
      <c r="N660" s="38">
        <f t="shared" si="207"/>
        <v>2917</v>
      </c>
      <c r="O660" s="38">
        <f t="shared" si="208"/>
        <v>20420</v>
      </c>
      <c r="P660" s="38">
        <f t="shared" si="209"/>
        <v>245040</v>
      </c>
    </row>
    <row r="661" spans="1:16" s="4" customFormat="1" ht="15" customHeight="1" x14ac:dyDescent="0.25">
      <c r="A661" s="145">
        <v>95</v>
      </c>
      <c r="B661" s="30" t="s">
        <v>88</v>
      </c>
      <c r="C661" s="96">
        <v>19</v>
      </c>
      <c r="D661" s="43">
        <v>1</v>
      </c>
      <c r="E661" s="37">
        <v>7293</v>
      </c>
      <c r="F661" s="44"/>
      <c r="G661" s="41"/>
      <c r="H661" s="41"/>
      <c r="I661" s="41"/>
      <c r="J661" s="41"/>
      <c r="K661" s="41"/>
      <c r="L661" s="38">
        <f>MROUND(E661*0.15,1)</f>
        <v>1094</v>
      </c>
      <c r="M661" s="41"/>
      <c r="N661" s="38">
        <f t="shared" si="207"/>
        <v>1094</v>
      </c>
      <c r="O661" s="38">
        <f t="shared" si="208"/>
        <v>8387</v>
      </c>
      <c r="P661" s="38">
        <f t="shared" si="209"/>
        <v>100644</v>
      </c>
    </row>
    <row r="662" spans="1:16" s="4" customFormat="1" ht="29.25" customHeight="1" x14ac:dyDescent="0.25">
      <c r="A662" s="42">
        <v>96</v>
      </c>
      <c r="B662" s="30" t="s">
        <v>451</v>
      </c>
      <c r="C662" s="96"/>
      <c r="D662" s="43">
        <v>1</v>
      </c>
      <c r="E662" s="41">
        <v>5920</v>
      </c>
      <c r="F662" s="38"/>
      <c r="G662" s="41"/>
      <c r="H662" s="41"/>
      <c r="I662" s="41">
        <v>1410</v>
      </c>
      <c r="J662" s="41">
        <f>MROUND((E662+I662)*0.4,1)</f>
        <v>2932</v>
      </c>
      <c r="K662" s="41">
        <f>MROUND(E662*0.05,1)</f>
        <v>296</v>
      </c>
      <c r="L662" s="38">
        <f>MROUND(E662*0.05,1)</f>
        <v>296</v>
      </c>
      <c r="M662" s="41"/>
      <c r="N662" s="38">
        <f>MROUND(F662+G662+H662+I662+J662+K662+L662+M662,1)</f>
        <v>4934</v>
      </c>
      <c r="O662" s="38">
        <f>MROUND(D662*(E662+N662),1)</f>
        <v>10854</v>
      </c>
      <c r="P662" s="38">
        <f>MROUND(O662*12,1)</f>
        <v>130248</v>
      </c>
    </row>
    <row r="663" spans="1:16" s="4" customFormat="1" ht="15" customHeight="1" x14ac:dyDescent="0.25">
      <c r="A663" s="145">
        <v>97</v>
      </c>
      <c r="B663" s="30" t="s">
        <v>454</v>
      </c>
      <c r="C663" s="96"/>
      <c r="D663" s="43">
        <v>1</v>
      </c>
      <c r="E663" s="41">
        <v>5920</v>
      </c>
      <c r="F663" s="44"/>
      <c r="G663" s="41"/>
      <c r="H663" s="41"/>
      <c r="I663" s="41">
        <v>1410</v>
      </c>
      <c r="J663" s="41">
        <f>MROUND((E663+I663)*0.25,1)</f>
        <v>1833</v>
      </c>
      <c r="K663" s="41"/>
      <c r="L663" s="38"/>
      <c r="M663" s="41"/>
      <c r="N663" s="38">
        <f t="shared" si="207"/>
        <v>3243</v>
      </c>
      <c r="O663" s="38">
        <f t="shared" si="208"/>
        <v>9163</v>
      </c>
      <c r="P663" s="38">
        <f t="shared" si="209"/>
        <v>109956</v>
      </c>
    </row>
    <row r="664" spans="1:16" s="4" customFormat="1" ht="15" customHeight="1" x14ac:dyDescent="0.25">
      <c r="A664" s="145">
        <v>98</v>
      </c>
      <c r="B664" s="30" t="s">
        <v>337</v>
      </c>
      <c r="C664" s="96"/>
      <c r="D664" s="43">
        <v>1</v>
      </c>
      <c r="E664" s="37">
        <v>5640</v>
      </c>
      <c r="F664" s="38">
        <f>MROUND(E664*0.05,1)</f>
        <v>282</v>
      </c>
      <c r="G664" s="41"/>
      <c r="H664" s="41"/>
      <c r="I664" s="37">
        <v>1340</v>
      </c>
      <c r="J664" s="41">
        <f>MROUND((E664+I664)*0.35,1)</f>
        <v>2443</v>
      </c>
      <c r="K664" s="41"/>
      <c r="L664" s="41"/>
      <c r="M664" s="41"/>
      <c r="N664" s="38">
        <f t="shared" si="207"/>
        <v>4065</v>
      </c>
      <c r="O664" s="38">
        <f t="shared" si="208"/>
        <v>9705</v>
      </c>
      <c r="P664" s="38">
        <f t="shared" si="209"/>
        <v>116460</v>
      </c>
    </row>
    <row r="665" spans="1:16" s="4" customFormat="1" ht="15" customHeight="1" x14ac:dyDescent="0.25">
      <c r="A665" s="145">
        <v>99</v>
      </c>
      <c r="B665" s="30" t="s">
        <v>337</v>
      </c>
      <c r="C665" s="96"/>
      <c r="D665" s="43">
        <v>2</v>
      </c>
      <c r="E665" s="37">
        <v>5640</v>
      </c>
      <c r="F665" s="44"/>
      <c r="G665" s="41"/>
      <c r="H665" s="41"/>
      <c r="I665" s="37">
        <v>1340</v>
      </c>
      <c r="J665" s="41">
        <f>MROUND((E665+I665)*0.25,1)</f>
        <v>1745</v>
      </c>
      <c r="K665" s="41"/>
      <c r="L665" s="41"/>
      <c r="M665" s="41"/>
      <c r="N665" s="38">
        <f t="shared" si="207"/>
        <v>3085</v>
      </c>
      <c r="O665" s="38">
        <f t="shared" si="208"/>
        <v>17450</v>
      </c>
      <c r="P665" s="38">
        <f t="shared" si="209"/>
        <v>209400</v>
      </c>
    </row>
    <row r="666" spans="1:16" s="4" customFormat="1" ht="15" customHeight="1" x14ac:dyDescent="0.25">
      <c r="A666" s="145">
        <v>100</v>
      </c>
      <c r="B666" s="30" t="s">
        <v>340</v>
      </c>
      <c r="C666" s="96"/>
      <c r="D666" s="43">
        <v>1</v>
      </c>
      <c r="E666" s="37">
        <v>5070</v>
      </c>
      <c r="F666" s="44"/>
      <c r="G666" s="37"/>
      <c r="H666" s="37"/>
      <c r="I666" s="37">
        <v>1340</v>
      </c>
      <c r="J666" s="41">
        <f>MROUND((E666+I666)*0.25,1)</f>
        <v>1603</v>
      </c>
      <c r="K666" s="37"/>
      <c r="L666" s="37"/>
      <c r="M666" s="37"/>
      <c r="N666" s="38">
        <f t="shared" si="207"/>
        <v>2943</v>
      </c>
      <c r="O666" s="38">
        <f t="shared" si="208"/>
        <v>8013</v>
      </c>
      <c r="P666" s="38">
        <f t="shared" si="209"/>
        <v>96156</v>
      </c>
    </row>
    <row r="667" spans="1:16" s="4" customFormat="1" ht="15" customHeight="1" x14ac:dyDescent="0.25">
      <c r="A667" s="145">
        <v>101</v>
      </c>
      <c r="B667" s="30" t="s">
        <v>326</v>
      </c>
      <c r="C667" s="96"/>
      <c r="D667" s="43">
        <v>1</v>
      </c>
      <c r="E667" s="37">
        <v>5640</v>
      </c>
      <c r="F667" s="44"/>
      <c r="G667" s="41"/>
      <c r="H667" s="41"/>
      <c r="I667" s="37">
        <v>1270</v>
      </c>
      <c r="J667" s="41">
        <f>MROUND((E667+I667)*0.45,1)</f>
        <v>3110</v>
      </c>
      <c r="K667" s="41"/>
      <c r="L667" s="41"/>
      <c r="M667" s="41"/>
      <c r="N667" s="38">
        <f t="shared" si="207"/>
        <v>4380</v>
      </c>
      <c r="O667" s="38">
        <f t="shared" si="208"/>
        <v>10020</v>
      </c>
      <c r="P667" s="38">
        <f t="shared" si="209"/>
        <v>120240</v>
      </c>
    </row>
    <row r="668" spans="1:16" s="4" customFormat="1" ht="15" customHeight="1" x14ac:dyDescent="0.25">
      <c r="A668" s="145">
        <v>102</v>
      </c>
      <c r="B668" s="30" t="s">
        <v>333</v>
      </c>
      <c r="C668" s="96"/>
      <c r="D668" s="43">
        <v>1</v>
      </c>
      <c r="E668" s="37">
        <v>5070</v>
      </c>
      <c r="F668" s="38">
        <f>MROUND(E668*0.1,1)</f>
        <v>507</v>
      </c>
      <c r="G668" s="37"/>
      <c r="H668" s="37"/>
      <c r="I668" s="37">
        <v>1270</v>
      </c>
      <c r="J668" s="41">
        <f>MROUND((E668+I668)*0.3,1)</f>
        <v>1902</v>
      </c>
      <c r="K668" s="37"/>
      <c r="L668" s="37"/>
      <c r="M668" s="37"/>
      <c r="N668" s="38">
        <f>MROUND(F668+G668+H668+I668+J668+K668+L668+M668,1)</f>
        <v>3679</v>
      </c>
      <c r="O668" s="38">
        <f>MROUND(D668*(E668+N668),1)</f>
        <v>8749</v>
      </c>
      <c r="P668" s="38">
        <f t="shared" si="209"/>
        <v>104988</v>
      </c>
    </row>
    <row r="669" spans="1:16" s="4" customFormat="1" ht="15" customHeight="1" x14ac:dyDescent="0.25">
      <c r="A669" s="145">
        <v>103</v>
      </c>
      <c r="B669" s="30" t="s">
        <v>333</v>
      </c>
      <c r="C669" s="96"/>
      <c r="D669" s="43">
        <v>1</v>
      </c>
      <c r="E669" s="37">
        <v>5070</v>
      </c>
      <c r="F669" s="38">
        <f>MROUND(E669*0.05,1)</f>
        <v>254</v>
      </c>
      <c r="G669" s="37"/>
      <c r="H669" s="37"/>
      <c r="I669" s="37">
        <v>1270</v>
      </c>
      <c r="J669" s="41">
        <f>MROUND((E669+I669)*0.3,1)</f>
        <v>1902</v>
      </c>
      <c r="K669" s="37"/>
      <c r="L669" s="37"/>
      <c r="M669" s="37"/>
      <c r="N669" s="38">
        <f>MROUND(F669+G669+H669+I669+J669+K669+L669+M669,1)</f>
        <v>3426</v>
      </c>
      <c r="O669" s="38">
        <f>MROUND(D669*(E669+N669),1)</f>
        <v>8496</v>
      </c>
      <c r="P669" s="38">
        <f t="shared" si="209"/>
        <v>101952</v>
      </c>
    </row>
    <row r="670" spans="1:16" s="4" customFormat="1" ht="15" customHeight="1" x14ac:dyDescent="0.25">
      <c r="A670" s="145">
        <v>104</v>
      </c>
      <c r="B670" s="30" t="s">
        <v>333</v>
      </c>
      <c r="C670" s="96"/>
      <c r="D670" s="43">
        <v>1</v>
      </c>
      <c r="E670" s="37">
        <v>5070</v>
      </c>
      <c r="F670" s="44"/>
      <c r="G670" s="37"/>
      <c r="H670" s="37"/>
      <c r="I670" s="37">
        <v>1270</v>
      </c>
      <c r="J670" s="41">
        <f>MROUND((E670+I670)*0.25,1)</f>
        <v>1585</v>
      </c>
      <c r="K670" s="37"/>
      <c r="L670" s="37"/>
      <c r="M670" s="37"/>
      <c r="N670" s="38">
        <f t="shared" ref="N670" si="210">MROUND(F670+G670+H670+I670+J670+K670+L670+M670,1)</f>
        <v>2855</v>
      </c>
      <c r="O670" s="38">
        <f t="shared" ref="O670" si="211">MROUND(D670*(E670+N670),1)</f>
        <v>7925</v>
      </c>
      <c r="P670" s="38">
        <f t="shared" si="209"/>
        <v>95100</v>
      </c>
    </row>
    <row r="671" spans="1:16" s="4" customFormat="1" ht="15" customHeight="1" x14ac:dyDescent="0.25">
      <c r="A671" s="145">
        <v>105</v>
      </c>
      <c r="B671" s="30" t="s">
        <v>140</v>
      </c>
      <c r="C671" s="96">
        <v>13</v>
      </c>
      <c r="D671" s="36">
        <v>1</v>
      </c>
      <c r="E671" s="37">
        <v>4361</v>
      </c>
      <c r="F671" s="38"/>
      <c r="G671" s="38">
        <f>MROUND(E671*0.2,1)</f>
        <v>872</v>
      </c>
      <c r="H671" s="38"/>
      <c r="I671" s="38"/>
      <c r="J671" s="38"/>
      <c r="K671" s="38"/>
      <c r="L671" s="38"/>
      <c r="M671" s="38"/>
      <c r="N671" s="38">
        <f t="shared" si="207"/>
        <v>872</v>
      </c>
      <c r="O671" s="38">
        <f t="shared" si="208"/>
        <v>5233</v>
      </c>
      <c r="P671" s="38">
        <f t="shared" si="209"/>
        <v>62796</v>
      </c>
    </row>
    <row r="672" spans="1:16" s="4" customFormat="1" ht="15" customHeight="1" x14ac:dyDescent="0.25">
      <c r="A672" s="145">
        <v>106</v>
      </c>
      <c r="B672" s="30" t="s">
        <v>21</v>
      </c>
      <c r="C672" s="96">
        <v>10</v>
      </c>
      <c r="D672" s="43">
        <v>1</v>
      </c>
      <c r="E672" s="37">
        <v>3496</v>
      </c>
      <c r="F672" s="44"/>
      <c r="G672" s="41"/>
      <c r="H672" s="41"/>
      <c r="I672" s="41"/>
      <c r="J672" s="41"/>
      <c r="K672" s="41"/>
      <c r="L672" s="41"/>
      <c r="M672" s="41"/>
      <c r="N672" s="38"/>
      <c r="O672" s="38">
        <f t="shared" si="208"/>
        <v>3496</v>
      </c>
      <c r="P672" s="38">
        <f t="shared" si="209"/>
        <v>41952</v>
      </c>
    </row>
    <row r="673" spans="1:16" s="4" customFormat="1" ht="30" x14ac:dyDescent="0.25">
      <c r="A673" s="145">
        <v>107</v>
      </c>
      <c r="B673" s="30" t="s">
        <v>344</v>
      </c>
      <c r="C673" s="96"/>
      <c r="D673" s="43">
        <v>1</v>
      </c>
      <c r="E673" s="41">
        <v>5920</v>
      </c>
      <c r="F673" s="44"/>
      <c r="G673" s="41"/>
      <c r="H673" s="41"/>
      <c r="I673" s="41">
        <v>1410</v>
      </c>
      <c r="J673" s="41">
        <f>MROUND((E673+I673)*0.45,1)</f>
        <v>3299</v>
      </c>
      <c r="K673" s="41"/>
      <c r="L673" s="41"/>
      <c r="M673" s="41"/>
      <c r="N673" s="38">
        <f>MROUND(F673+G673+H673+I673+J673+K673+L673+M673,1)</f>
        <v>4709</v>
      </c>
      <c r="O673" s="38">
        <f t="shared" si="208"/>
        <v>10629</v>
      </c>
      <c r="P673" s="38">
        <f t="shared" si="209"/>
        <v>127548</v>
      </c>
    </row>
    <row r="674" spans="1:16" s="4" customFormat="1" ht="15" x14ac:dyDescent="0.25">
      <c r="A674" s="172" t="s">
        <v>180</v>
      </c>
      <c r="B674" s="173"/>
      <c r="C674" s="104"/>
      <c r="D674" s="39">
        <f>SUM(D555:D673)</f>
        <v>136</v>
      </c>
      <c r="E674" s="39"/>
      <c r="F674" s="40"/>
      <c r="G674" s="40"/>
      <c r="H674" s="40"/>
      <c r="I674" s="40"/>
      <c r="J674" s="40"/>
      <c r="K674" s="40"/>
      <c r="L674" s="59"/>
      <c r="M674" s="59"/>
      <c r="N674" s="59"/>
      <c r="O674" s="59">
        <f>SUM(O555:O673)</f>
        <v>1145191</v>
      </c>
      <c r="P674" s="59">
        <f t="shared" si="209"/>
        <v>13742292</v>
      </c>
    </row>
    <row r="675" spans="1:16" s="4" customFormat="1" ht="15" x14ac:dyDescent="0.25">
      <c r="A675" s="177" t="s">
        <v>358</v>
      </c>
      <c r="B675" s="178"/>
      <c r="C675" s="97"/>
      <c r="D675" s="45">
        <f>D614+D621+D631+D616+D634+D642+D649</f>
        <v>5.9</v>
      </c>
      <c r="E675" s="45"/>
      <c r="F675" s="46"/>
      <c r="G675" s="46"/>
      <c r="H675" s="46"/>
      <c r="I675" s="46"/>
      <c r="J675" s="46"/>
      <c r="K675" s="46"/>
      <c r="L675" s="38"/>
      <c r="M675" s="38"/>
      <c r="N675" s="38"/>
      <c r="O675" s="37">
        <f>O614+O621+O631+O616+O634+O642+O649</f>
        <v>60016</v>
      </c>
      <c r="P675" s="38">
        <f t="shared" si="209"/>
        <v>720192</v>
      </c>
    </row>
    <row r="676" spans="1:16" s="4" customFormat="1" ht="15" customHeight="1" x14ac:dyDescent="0.2">
      <c r="A676" s="171" t="s">
        <v>185</v>
      </c>
      <c r="B676" s="171"/>
      <c r="C676" s="171"/>
      <c r="D676" s="171"/>
      <c r="E676" s="171"/>
      <c r="F676" s="171"/>
      <c r="G676" s="171"/>
      <c r="H676" s="171"/>
      <c r="I676" s="171"/>
      <c r="J676" s="171"/>
      <c r="K676" s="171"/>
      <c r="L676" s="171"/>
      <c r="M676" s="171"/>
      <c r="N676" s="171"/>
      <c r="O676" s="171"/>
      <c r="P676" s="171"/>
    </row>
    <row r="677" spans="1:16" s="4" customFormat="1" ht="15" customHeight="1" x14ac:dyDescent="0.2">
      <c r="A677" s="171" t="s">
        <v>86</v>
      </c>
      <c r="B677" s="171"/>
      <c r="C677" s="171"/>
      <c r="D677" s="171"/>
      <c r="E677" s="171"/>
      <c r="F677" s="171"/>
      <c r="G677" s="171"/>
      <c r="H677" s="171"/>
      <c r="I677" s="171"/>
      <c r="J677" s="171"/>
      <c r="K677" s="171"/>
      <c r="L677" s="171"/>
      <c r="M677" s="171"/>
      <c r="N677" s="171"/>
      <c r="O677" s="171"/>
      <c r="P677" s="171"/>
    </row>
    <row r="678" spans="1:16" s="4" customFormat="1" ht="30" customHeight="1" x14ac:dyDescent="0.25">
      <c r="A678" s="145">
        <v>1</v>
      </c>
      <c r="B678" s="30" t="s">
        <v>118</v>
      </c>
      <c r="C678" s="96">
        <v>12</v>
      </c>
      <c r="D678" s="36">
        <v>1</v>
      </c>
      <c r="E678" s="37">
        <v>4521</v>
      </c>
      <c r="F678" s="38"/>
      <c r="G678" s="38"/>
      <c r="H678" s="38"/>
      <c r="I678" s="38"/>
      <c r="J678" s="38"/>
      <c r="K678" s="38">
        <f>MROUND(E678*0.25,1)</f>
        <v>1130</v>
      </c>
      <c r="L678" s="38">
        <f>MROUND(E678*0.15,1)</f>
        <v>678</v>
      </c>
      <c r="M678" s="38"/>
      <c r="N678" s="38">
        <f>MROUND(F678+G678+H678+I678+J678+K678+L678+M678,1)</f>
        <v>1808</v>
      </c>
      <c r="O678" s="38">
        <f>MROUND(D678*(E678+N678),1)</f>
        <v>6329</v>
      </c>
      <c r="P678" s="38">
        <f t="shared" ref="P678:P683" si="212">MROUND(O678*12,1)</f>
        <v>75948</v>
      </c>
    </row>
    <row r="679" spans="1:16" s="4" customFormat="1" ht="15" customHeight="1" x14ac:dyDescent="0.25">
      <c r="A679" s="42">
        <v>2</v>
      </c>
      <c r="B679" s="30" t="s">
        <v>140</v>
      </c>
      <c r="C679" s="96">
        <v>13</v>
      </c>
      <c r="D679" s="36">
        <v>1</v>
      </c>
      <c r="E679" s="37">
        <v>4361</v>
      </c>
      <c r="F679" s="38"/>
      <c r="G679" s="38">
        <f>MROUND(E679*0.2,1)</f>
        <v>872</v>
      </c>
      <c r="H679" s="38"/>
      <c r="I679" s="38"/>
      <c r="J679" s="38"/>
      <c r="K679" s="38"/>
      <c r="L679" s="38"/>
      <c r="M679" s="38"/>
      <c r="N679" s="38">
        <f>MROUND(F679+G679+H679+I679+J679+K679+L679+M679,1)</f>
        <v>872</v>
      </c>
      <c r="O679" s="38">
        <f t="shared" ref="O679" si="213">MROUND(D679*(E679+N679),1)</f>
        <v>5233</v>
      </c>
      <c r="P679" s="38">
        <f t="shared" si="212"/>
        <v>62796</v>
      </c>
    </row>
    <row r="680" spans="1:16" s="4" customFormat="1" ht="15" x14ac:dyDescent="0.25">
      <c r="A680" s="145">
        <v>3</v>
      </c>
      <c r="B680" s="30" t="s">
        <v>15</v>
      </c>
      <c r="C680" s="98">
        <v>10</v>
      </c>
      <c r="D680" s="36">
        <v>2</v>
      </c>
      <c r="E680" s="37">
        <v>3496</v>
      </c>
      <c r="F680" s="38"/>
      <c r="G680" s="38"/>
      <c r="H680" s="38"/>
      <c r="I680" s="38"/>
      <c r="J680" s="38"/>
      <c r="K680" s="38"/>
      <c r="L680" s="38"/>
      <c r="M680" s="38"/>
      <c r="N680" s="38"/>
      <c r="O680" s="38">
        <f>MROUND(D680*(E680+N680),1)</f>
        <v>6992</v>
      </c>
      <c r="P680" s="38">
        <f t="shared" si="212"/>
        <v>83904</v>
      </c>
    </row>
    <row r="681" spans="1:16" s="4" customFormat="1" ht="15" x14ac:dyDescent="0.25">
      <c r="A681" s="5">
        <v>4</v>
      </c>
      <c r="B681" s="60" t="s">
        <v>338</v>
      </c>
      <c r="C681" s="105">
        <v>4</v>
      </c>
      <c r="D681" s="63">
        <v>1</v>
      </c>
      <c r="E681" s="37">
        <v>2440</v>
      </c>
      <c r="F681" s="38"/>
      <c r="G681" s="38"/>
      <c r="H681" s="38"/>
      <c r="I681" s="38"/>
      <c r="J681" s="38"/>
      <c r="K681" s="38"/>
      <c r="L681" s="38"/>
      <c r="M681" s="38"/>
      <c r="N681" s="38"/>
      <c r="O681" s="38">
        <f>MROUND(D681*(E681+N681),1)</f>
        <v>2440</v>
      </c>
      <c r="P681" s="38">
        <f t="shared" si="212"/>
        <v>29280</v>
      </c>
    </row>
    <row r="682" spans="1:16" s="4" customFormat="1" ht="15" x14ac:dyDescent="0.25">
      <c r="A682" s="172" t="s">
        <v>17</v>
      </c>
      <c r="B682" s="173"/>
      <c r="C682" s="104"/>
      <c r="D682" s="39">
        <f>SUM(D678:D681)</f>
        <v>5</v>
      </c>
      <c r="E682" s="39"/>
      <c r="F682" s="40"/>
      <c r="G682" s="40"/>
      <c r="H682" s="40"/>
      <c r="I682" s="40"/>
      <c r="J682" s="40"/>
      <c r="K682" s="40"/>
      <c r="L682" s="59"/>
      <c r="M682" s="59"/>
      <c r="N682" s="59"/>
      <c r="O682" s="59">
        <f>SUM(O678:O681)</f>
        <v>20994</v>
      </c>
      <c r="P682" s="59">
        <f t="shared" si="212"/>
        <v>251928</v>
      </c>
    </row>
    <row r="683" spans="1:16" s="4" customFormat="1" ht="15" hidden="1" x14ac:dyDescent="0.25">
      <c r="A683" s="177" t="s">
        <v>358</v>
      </c>
      <c r="B683" s="178"/>
      <c r="C683" s="97"/>
      <c r="D683" s="45"/>
      <c r="E683" s="45"/>
      <c r="F683" s="46"/>
      <c r="G683" s="46"/>
      <c r="H683" s="46"/>
      <c r="I683" s="46"/>
      <c r="J683" s="46"/>
      <c r="K683" s="46"/>
      <c r="L683" s="38"/>
      <c r="M683" s="38"/>
      <c r="N683" s="38"/>
      <c r="O683" s="38"/>
      <c r="P683" s="38">
        <f t="shared" si="212"/>
        <v>0</v>
      </c>
    </row>
    <row r="684" spans="1:16" s="4" customFormat="1" ht="15" customHeight="1" x14ac:dyDescent="0.2">
      <c r="A684" s="171" t="s">
        <v>239</v>
      </c>
      <c r="B684" s="171"/>
      <c r="C684" s="171"/>
      <c r="D684" s="171"/>
      <c r="E684" s="171"/>
      <c r="F684" s="171"/>
      <c r="G684" s="171"/>
      <c r="H684" s="171"/>
      <c r="I684" s="171"/>
      <c r="J684" s="171"/>
      <c r="K684" s="171"/>
      <c r="L684" s="171"/>
      <c r="M684" s="171"/>
      <c r="N684" s="171"/>
      <c r="O684" s="171"/>
      <c r="P684" s="171"/>
    </row>
    <row r="685" spans="1:16" s="4" customFormat="1" ht="15" x14ac:dyDescent="0.25">
      <c r="A685" s="42">
        <v>1</v>
      </c>
      <c r="B685" s="30" t="s">
        <v>22</v>
      </c>
      <c r="C685" s="96">
        <v>11</v>
      </c>
      <c r="D685" s="36">
        <v>1</v>
      </c>
      <c r="E685" s="37">
        <v>3784</v>
      </c>
      <c r="F685" s="38"/>
      <c r="G685" s="38"/>
      <c r="H685" s="38"/>
      <c r="I685" s="38"/>
      <c r="J685" s="38"/>
      <c r="K685" s="38"/>
      <c r="L685" s="38"/>
      <c r="M685" s="38"/>
      <c r="N685" s="38"/>
      <c r="O685" s="38">
        <f>MROUND(D685*(E685+N685),1)</f>
        <v>3784</v>
      </c>
      <c r="P685" s="38">
        <f>MROUND(O685*12,1)</f>
        <v>45408</v>
      </c>
    </row>
    <row r="686" spans="1:16" s="4" customFormat="1" ht="15" x14ac:dyDescent="0.25">
      <c r="A686" s="42">
        <v>2</v>
      </c>
      <c r="B686" s="30" t="s">
        <v>15</v>
      </c>
      <c r="C686" s="98">
        <v>10</v>
      </c>
      <c r="D686" s="36">
        <v>3</v>
      </c>
      <c r="E686" s="37">
        <v>3496</v>
      </c>
      <c r="F686" s="38"/>
      <c r="G686" s="38"/>
      <c r="H686" s="38"/>
      <c r="I686" s="38"/>
      <c r="J686" s="38"/>
      <c r="K686" s="38"/>
      <c r="L686" s="38"/>
      <c r="M686" s="38"/>
      <c r="N686" s="38"/>
      <c r="O686" s="38">
        <f>MROUND(D686*(E686+N686),1)</f>
        <v>10488</v>
      </c>
      <c r="P686" s="38">
        <f>MROUND(O686*12,1)</f>
        <v>125856</v>
      </c>
    </row>
    <row r="687" spans="1:16" s="4" customFormat="1" ht="15" x14ac:dyDescent="0.25">
      <c r="A687" s="172" t="s">
        <v>17</v>
      </c>
      <c r="B687" s="173"/>
      <c r="C687" s="96"/>
      <c r="D687" s="39">
        <f>SUM(D685:D686)</f>
        <v>4</v>
      </c>
      <c r="E687" s="39"/>
      <c r="F687" s="40"/>
      <c r="G687" s="40"/>
      <c r="H687" s="40"/>
      <c r="I687" s="40"/>
      <c r="J687" s="40"/>
      <c r="K687" s="40"/>
      <c r="L687" s="59"/>
      <c r="M687" s="59"/>
      <c r="N687" s="59"/>
      <c r="O687" s="59">
        <f t="shared" ref="O687" si="214">SUM(O685:O686)</f>
        <v>14272</v>
      </c>
      <c r="P687" s="59">
        <f>MROUND(O687*12,1)</f>
        <v>171264</v>
      </c>
    </row>
    <row r="688" spans="1:16" s="4" customFormat="1" ht="15" customHeight="1" x14ac:dyDescent="0.2">
      <c r="A688" s="171" t="s">
        <v>33</v>
      </c>
      <c r="B688" s="171"/>
      <c r="C688" s="171"/>
      <c r="D688" s="171"/>
      <c r="E688" s="171"/>
      <c r="F688" s="171"/>
      <c r="G688" s="171"/>
      <c r="H688" s="171"/>
      <c r="I688" s="171"/>
      <c r="J688" s="171"/>
      <c r="K688" s="171"/>
      <c r="L688" s="171"/>
      <c r="M688" s="171"/>
      <c r="N688" s="171"/>
      <c r="O688" s="171"/>
      <c r="P688" s="171"/>
    </row>
    <row r="689" spans="1:16" s="4" customFormat="1" ht="15" x14ac:dyDescent="0.25">
      <c r="A689" s="42">
        <v>1</v>
      </c>
      <c r="B689" s="30" t="s">
        <v>34</v>
      </c>
      <c r="C689" s="98">
        <v>12</v>
      </c>
      <c r="D689" s="36">
        <v>1</v>
      </c>
      <c r="E689" s="37">
        <v>4073</v>
      </c>
      <c r="F689" s="38"/>
      <c r="G689" s="38"/>
      <c r="H689" s="38"/>
      <c r="I689" s="38"/>
      <c r="J689" s="38"/>
      <c r="K689" s="38"/>
      <c r="L689" s="38"/>
      <c r="M689" s="38"/>
      <c r="N689" s="38"/>
      <c r="O689" s="38">
        <f>MROUND(D689*(E689+N689),1)</f>
        <v>4073</v>
      </c>
      <c r="P689" s="38">
        <f>MROUND(O689*12,1)</f>
        <v>48876</v>
      </c>
    </row>
    <row r="690" spans="1:16" s="4" customFormat="1" ht="15" x14ac:dyDescent="0.25">
      <c r="A690" s="42">
        <v>2</v>
      </c>
      <c r="B690" s="30" t="s">
        <v>35</v>
      </c>
      <c r="C690" s="98"/>
      <c r="D690" s="36">
        <v>1</v>
      </c>
      <c r="E690" s="37">
        <v>3666</v>
      </c>
      <c r="F690" s="38"/>
      <c r="G690" s="38"/>
      <c r="H690" s="38"/>
      <c r="I690" s="38"/>
      <c r="J690" s="38"/>
      <c r="K690" s="38"/>
      <c r="L690" s="38"/>
      <c r="M690" s="38"/>
      <c r="N690" s="38"/>
      <c r="O690" s="38">
        <f>MROUND(D690*(E690+N690),1)</f>
        <v>3666</v>
      </c>
      <c r="P690" s="38">
        <f>MROUND(O690*12,1)</f>
        <v>43992</v>
      </c>
    </row>
    <row r="691" spans="1:16" s="4" customFormat="1" ht="15" customHeight="1" x14ac:dyDescent="0.25">
      <c r="A691" s="42">
        <v>3</v>
      </c>
      <c r="B691" s="30" t="s">
        <v>21</v>
      </c>
      <c r="C691" s="98">
        <v>10</v>
      </c>
      <c r="D691" s="36">
        <v>6</v>
      </c>
      <c r="E691" s="37">
        <v>3496</v>
      </c>
      <c r="F691" s="38"/>
      <c r="G691" s="38"/>
      <c r="H691" s="38"/>
      <c r="I691" s="38"/>
      <c r="J691" s="38"/>
      <c r="K691" s="38"/>
      <c r="L691" s="38"/>
      <c r="M691" s="38"/>
      <c r="N691" s="38"/>
      <c r="O691" s="38">
        <f>MROUND(D691*(E691+N691),1)</f>
        <v>20976</v>
      </c>
      <c r="P691" s="38">
        <f>MROUND(O691*12,1)</f>
        <v>251712</v>
      </c>
    </row>
    <row r="692" spans="1:16" s="4" customFormat="1" ht="15" customHeight="1" x14ac:dyDescent="0.25">
      <c r="A692" s="42">
        <v>4</v>
      </c>
      <c r="B692" s="30" t="s">
        <v>41</v>
      </c>
      <c r="C692" s="98">
        <v>9</v>
      </c>
      <c r="D692" s="36">
        <v>1</v>
      </c>
      <c r="E692" s="37">
        <v>3323</v>
      </c>
      <c r="F692" s="38"/>
      <c r="G692" s="38"/>
      <c r="H692" s="38"/>
      <c r="I692" s="38"/>
      <c r="J692" s="38"/>
      <c r="K692" s="38"/>
      <c r="L692" s="38"/>
      <c r="M692" s="38"/>
      <c r="N692" s="38"/>
      <c r="O692" s="38">
        <f>MROUND(D692*(E692+N692),1)</f>
        <v>3323</v>
      </c>
      <c r="P692" s="38">
        <f>MROUND(O692*12,1)</f>
        <v>39876</v>
      </c>
    </row>
    <row r="693" spans="1:16" s="4" customFormat="1" ht="14.25" customHeight="1" x14ac:dyDescent="0.25">
      <c r="A693" s="185" t="s">
        <v>258</v>
      </c>
      <c r="B693" s="186"/>
      <c r="C693" s="186"/>
      <c r="D693" s="186"/>
      <c r="E693" s="187"/>
      <c r="F693" s="44"/>
      <c r="G693" s="41"/>
      <c r="H693" s="41"/>
      <c r="I693" s="41"/>
      <c r="J693" s="41"/>
      <c r="K693" s="41"/>
      <c r="L693" s="41"/>
      <c r="M693" s="41"/>
      <c r="N693" s="38"/>
      <c r="O693" s="38"/>
      <c r="P693" s="38"/>
    </row>
    <row r="694" spans="1:16" s="4" customFormat="1" ht="15" x14ac:dyDescent="0.25">
      <c r="A694" s="42">
        <v>5</v>
      </c>
      <c r="B694" s="30" t="s">
        <v>36</v>
      </c>
      <c r="C694" s="96">
        <v>10</v>
      </c>
      <c r="D694" s="43">
        <v>1</v>
      </c>
      <c r="E694" s="37">
        <v>3496</v>
      </c>
      <c r="F694" s="44"/>
      <c r="G694" s="41"/>
      <c r="H694" s="41"/>
      <c r="I694" s="41"/>
      <c r="J694" s="41"/>
      <c r="K694" s="41"/>
      <c r="L694" s="41"/>
      <c r="M694" s="41"/>
      <c r="N694" s="38"/>
      <c r="O694" s="38">
        <f>MROUND(D694*(E694+N694),1)</f>
        <v>3496</v>
      </c>
      <c r="P694" s="38">
        <f>MROUND(O694*12,1)</f>
        <v>41952</v>
      </c>
    </row>
    <row r="695" spans="1:16" s="4" customFormat="1" ht="15" x14ac:dyDescent="0.25">
      <c r="A695" s="42">
        <v>6</v>
      </c>
      <c r="B695" s="30" t="s">
        <v>21</v>
      </c>
      <c r="C695" s="96">
        <v>10</v>
      </c>
      <c r="D695" s="43">
        <v>1</v>
      </c>
      <c r="E695" s="37">
        <v>3496</v>
      </c>
      <c r="F695" s="44"/>
      <c r="G695" s="41"/>
      <c r="H695" s="41"/>
      <c r="I695" s="41"/>
      <c r="J695" s="41"/>
      <c r="K695" s="41"/>
      <c r="L695" s="41"/>
      <c r="M695" s="41"/>
      <c r="N695" s="38"/>
      <c r="O695" s="38">
        <f>MROUND(D695*(E695+N695),1)</f>
        <v>3496</v>
      </c>
      <c r="P695" s="38">
        <f>MROUND(O695*12,1)</f>
        <v>41952</v>
      </c>
    </row>
    <row r="696" spans="1:16" s="4" customFormat="1" ht="14.25" customHeight="1" x14ac:dyDescent="0.25">
      <c r="A696" s="185" t="s">
        <v>287</v>
      </c>
      <c r="B696" s="186"/>
      <c r="C696" s="186"/>
      <c r="D696" s="186"/>
      <c r="E696" s="187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</row>
    <row r="697" spans="1:16" s="4" customFormat="1" ht="15" x14ac:dyDescent="0.25">
      <c r="A697" s="42">
        <v>7</v>
      </c>
      <c r="B697" s="30" t="s">
        <v>36</v>
      </c>
      <c r="C697" s="96">
        <v>10</v>
      </c>
      <c r="D697" s="36">
        <v>1</v>
      </c>
      <c r="E697" s="37">
        <v>3496</v>
      </c>
      <c r="F697" s="38"/>
      <c r="G697" s="38"/>
      <c r="H697" s="38"/>
      <c r="I697" s="38"/>
      <c r="J697" s="38"/>
      <c r="K697" s="38"/>
      <c r="L697" s="38"/>
      <c r="M697" s="38"/>
      <c r="N697" s="38"/>
      <c r="O697" s="38">
        <f>MROUND(D697*(E697+N697),1)</f>
        <v>3496</v>
      </c>
      <c r="P697" s="38">
        <f>MROUND(O697*12,1)</f>
        <v>41952</v>
      </c>
    </row>
    <row r="698" spans="1:16" s="4" customFormat="1" ht="15" x14ac:dyDescent="0.25">
      <c r="A698" s="42">
        <v>8</v>
      </c>
      <c r="B698" s="30" t="s">
        <v>21</v>
      </c>
      <c r="C698" s="98">
        <v>10</v>
      </c>
      <c r="D698" s="36">
        <v>2</v>
      </c>
      <c r="E698" s="37">
        <v>3496</v>
      </c>
      <c r="F698" s="38"/>
      <c r="G698" s="38"/>
      <c r="H698" s="38"/>
      <c r="I698" s="38"/>
      <c r="J698" s="38"/>
      <c r="K698" s="38"/>
      <c r="L698" s="38"/>
      <c r="M698" s="38"/>
      <c r="N698" s="38"/>
      <c r="O698" s="38">
        <f>MROUND(D698*(E698+N698),1)</f>
        <v>6992</v>
      </c>
      <c r="P698" s="38">
        <f>MROUND(O698*12,1)</f>
        <v>83904</v>
      </c>
    </row>
    <row r="699" spans="1:16" s="4" customFormat="1" ht="14.25" customHeight="1" x14ac:dyDescent="0.25">
      <c r="A699" s="185" t="s">
        <v>423</v>
      </c>
      <c r="B699" s="186"/>
      <c r="C699" s="186"/>
      <c r="D699" s="186"/>
      <c r="E699" s="187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</row>
    <row r="700" spans="1:16" s="4" customFormat="1" ht="15" x14ac:dyDescent="0.25">
      <c r="A700" s="42">
        <v>9</v>
      </c>
      <c r="B700" s="30" t="s">
        <v>36</v>
      </c>
      <c r="C700" s="96">
        <v>10</v>
      </c>
      <c r="D700" s="36">
        <v>1</v>
      </c>
      <c r="E700" s="37">
        <v>3496</v>
      </c>
      <c r="F700" s="38"/>
      <c r="G700" s="38"/>
      <c r="H700" s="38"/>
      <c r="I700" s="38"/>
      <c r="J700" s="38"/>
      <c r="K700" s="38"/>
      <c r="L700" s="38"/>
      <c r="M700" s="38"/>
      <c r="N700" s="38"/>
      <c r="O700" s="38">
        <f>MROUND(D700*(E700+N700),1)</f>
        <v>3496</v>
      </c>
      <c r="P700" s="38">
        <f>MROUND(O700*12,1)</f>
        <v>41952</v>
      </c>
    </row>
    <row r="701" spans="1:16" s="4" customFormat="1" ht="15" x14ac:dyDescent="0.25">
      <c r="A701" s="42">
        <v>10</v>
      </c>
      <c r="B701" s="30" t="s">
        <v>21</v>
      </c>
      <c r="C701" s="98">
        <v>10</v>
      </c>
      <c r="D701" s="36">
        <v>1</v>
      </c>
      <c r="E701" s="37">
        <v>3496</v>
      </c>
      <c r="F701" s="38"/>
      <c r="G701" s="38"/>
      <c r="H701" s="38"/>
      <c r="I701" s="38"/>
      <c r="J701" s="38"/>
      <c r="K701" s="38"/>
      <c r="L701" s="38"/>
      <c r="M701" s="38"/>
      <c r="N701" s="38"/>
      <c r="O701" s="38">
        <f>MROUND(D701*(E701+N701),1)</f>
        <v>3496</v>
      </c>
      <c r="P701" s="38">
        <f>MROUND(O701*12,1)</f>
        <v>41952</v>
      </c>
    </row>
    <row r="702" spans="1:16" s="4" customFormat="1" ht="14.25" customHeight="1" x14ac:dyDescent="0.25">
      <c r="A702" s="185" t="s">
        <v>465</v>
      </c>
      <c r="B702" s="186"/>
      <c r="C702" s="186"/>
      <c r="D702" s="186"/>
      <c r="E702" s="187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</row>
    <row r="703" spans="1:16" s="4" customFormat="1" ht="15" x14ac:dyDescent="0.25">
      <c r="A703" s="42">
        <v>11</v>
      </c>
      <c r="B703" s="30" t="s">
        <v>36</v>
      </c>
      <c r="C703" s="96">
        <v>10</v>
      </c>
      <c r="D703" s="36">
        <v>1</v>
      </c>
      <c r="E703" s="37">
        <v>3496</v>
      </c>
      <c r="F703" s="38"/>
      <c r="G703" s="38"/>
      <c r="H703" s="38"/>
      <c r="I703" s="38"/>
      <c r="J703" s="38"/>
      <c r="K703" s="38"/>
      <c r="L703" s="38"/>
      <c r="M703" s="38"/>
      <c r="N703" s="38"/>
      <c r="O703" s="38">
        <f>MROUND(D703*(E703+N703),1)</f>
        <v>3496</v>
      </c>
      <c r="P703" s="38">
        <f>MROUND(O703*12,1)</f>
        <v>41952</v>
      </c>
    </row>
    <row r="704" spans="1:16" s="4" customFormat="1" ht="15" x14ac:dyDescent="0.25">
      <c r="A704" s="42">
        <v>12</v>
      </c>
      <c r="B704" s="30" t="s">
        <v>21</v>
      </c>
      <c r="C704" s="98">
        <v>10</v>
      </c>
      <c r="D704" s="36">
        <v>1</v>
      </c>
      <c r="E704" s="37">
        <v>3496</v>
      </c>
      <c r="F704" s="38"/>
      <c r="G704" s="38"/>
      <c r="H704" s="38"/>
      <c r="I704" s="38"/>
      <c r="J704" s="38"/>
      <c r="K704" s="38"/>
      <c r="L704" s="38"/>
      <c r="M704" s="38"/>
      <c r="N704" s="38"/>
      <c r="O704" s="38">
        <f>MROUND(D704*(E704+N704),1)</f>
        <v>3496</v>
      </c>
      <c r="P704" s="38">
        <f>MROUND(O704*12,1)</f>
        <v>41952</v>
      </c>
    </row>
    <row r="705" spans="1:16" s="4" customFormat="1" ht="15" x14ac:dyDescent="0.25">
      <c r="A705" s="172" t="s">
        <v>17</v>
      </c>
      <c r="B705" s="173"/>
      <c r="C705" s="96"/>
      <c r="D705" s="39">
        <f>SUM(D689:D704)</f>
        <v>18</v>
      </c>
      <c r="E705" s="39"/>
      <c r="F705" s="40"/>
      <c r="G705" s="40"/>
      <c r="H705" s="40"/>
      <c r="I705" s="40"/>
      <c r="J705" s="40"/>
      <c r="K705" s="40"/>
      <c r="L705" s="59"/>
      <c r="M705" s="59"/>
      <c r="N705" s="59"/>
      <c r="O705" s="59">
        <f>SUM(O689:O704)</f>
        <v>63502</v>
      </c>
      <c r="P705" s="59">
        <f>MROUND(O705*12,1)</f>
        <v>762024</v>
      </c>
    </row>
    <row r="706" spans="1:16" s="4" customFormat="1" ht="15" customHeight="1" x14ac:dyDescent="0.2">
      <c r="A706" s="171" t="s">
        <v>1</v>
      </c>
      <c r="B706" s="171"/>
      <c r="C706" s="171"/>
      <c r="D706" s="171"/>
      <c r="E706" s="171"/>
      <c r="F706" s="171"/>
      <c r="G706" s="171"/>
      <c r="H706" s="171"/>
      <c r="I706" s="171"/>
      <c r="J706" s="171"/>
      <c r="K706" s="171"/>
      <c r="L706" s="171"/>
      <c r="M706" s="171"/>
      <c r="N706" s="171"/>
      <c r="O706" s="171"/>
      <c r="P706" s="171"/>
    </row>
    <row r="707" spans="1:16" s="4" customFormat="1" ht="15" customHeight="1" x14ac:dyDescent="0.25">
      <c r="A707" s="42">
        <v>1</v>
      </c>
      <c r="B707" s="30" t="s">
        <v>22</v>
      </c>
      <c r="C707" s="98">
        <v>12</v>
      </c>
      <c r="D707" s="36">
        <v>1</v>
      </c>
      <c r="E707" s="37">
        <v>4073</v>
      </c>
      <c r="F707" s="38"/>
      <c r="G707" s="38"/>
      <c r="H707" s="38"/>
      <c r="I707" s="38"/>
      <c r="J707" s="38"/>
      <c r="K707" s="38"/>
      <c r="L707" s="38"/>
      <c r="M707" s="38"/>
      <c r="N707" s="38"/>
      <c r="O707" s="38">
        <f>MROUND(D707*(E707+N707),1)</f>
        <v>4073</v>
      </c>
      <c r="P707" s="38">
        <f t="shared" ref="P707:P711" si="215">MROUND(O707*12,1)</f>
        <v>48876</v>
      </c>
    </row>
    <row r="708" spans="1:16" s="4" customFormat="1" ht="15" customHeight="1" x14ac:dyDescent="0.25">
      <c r="A708" s="42">
        <v>2</v>
      </c>
      <c r="B708" s="30" t="s">
        <v>37</v>
      </c>
      <c r="C708" s="98"/>
      <c r="D708" s="36">
        <v>1</v>
      </c>
      <c r="E708" s="37">
        <v>3666</v>
      </c>
      <c r="F708" s="38"/>
      <c r="G708" s="38"/>
      <c r="H708" s="38"/>
      <c r="I708" s="38"/>
      <c r="J708" s="38"/>
      <c r="K708" s="38"/>
      <c r="L708" s="38"/>
      <c r="M708" s="38"/>
      <c r="N708" s="38"/>
      <c r="O708" s="38">
        <f>MROUND(D708*(E708+N708),1)</f>
        <v>3666</v>
      </c>
      <c r="P708" s="38">
        <f t="shared" si="215"/>
        <v>43992</v>
      </c>
    </row>
    <row r="709" spans="1:16" s="4" customFormat="1" ht="15" customHeight="1" x14ac:dyDescent="0.25">
      <c r="A709" s="42">
        <v>3</v>
      </c>
      <c r="B709" s="30" t="s">
        <v>104</v>
      </c>
      <c r="C709" s="98">
        <v>10</v>
      </c>
      <c r="D709" s="36">
        <v>8</v>
      </c>
      <c r="E709" s="37">
        <v>3496</v>
      </c>
      <c r="F709" s="38"/>
      <c r="G709" s="38"/>
      <c r="H709" s="38"/>
      <c r="I709" s="38"/>
      <c r="J709" s="38"/>
      <c r="K709" s="38"/>
      <c r="L709" s="38"/>
      <c r="M709" s="38"/>
      <c r="N709" s="38"/>
      <c r="O709" s="38">
        <f>MROUND(D709*(E709+N709),1)</f>
        <v>27968</v>
      </c>
      <c r="P709" s="38">
        <f t="shared" si="215"/>
        <v>335616</v>
      </c>
    </row>
    <row r="710" spans="1:16" s="4" customFormat="1" ht="15" x14ac:dyDescent="0.25">
      <c r="A710" s="172" t="s">
        <v>17</v>
      </c>
      <c r="B710" s="173"/>
      <c r="C710" s="96"/>
      <c r="D710" s="39">
        <f>SUM(D707:D709)</f>
        <v>10</v>
      </c>
      <c r="E710" s="39"/>
      <c r="F710" s="40"/>
      <c r="G710" s="40"/>
      <c r="H710" s="40"/>
      <c r="I710" s="40"/>
      <c r="J710" s="40"/>
      <c r="K710" s="40"/>
      <c r="L710" s="59"/>
      <c r="M710" s="59"/>
      <c r="N710" s="59"/>
      <c r="O710" s="59">
        <f>SUM(O707:O709)</f>
        <v>35707</v>
      </c>
      <c r="P710" s="59">
        <f t="shared" si="215"/>
        <v>428484</v>
      </c>
    </row>
    <row r="711" spans="1:16" s="4" customFormat="1" ht="15" hidden="1" x14ac:dyDescent="0.25">
      <c r="A711" s="177" t="s">
        <v>358</v>
      </c>
      <c r="B711" s="178"/>
      <c r="C711" s="97"/>
      <c r="D711" s="45"/>
      <c r="E711" s="45"/>
      <c r="F711" s="46"/>
      <c r="G711" s="46"/>
      <c r="H711" s="46"/>
      <c r="I711" s="46"/>
      <c r="J711" s="46"/>
      <c r="K711" s="46"/>
      <c r="L711" s="38"/>
      <c r="M711" s="38"/>
      <c r="N711" s="38"/>
      <c r="O711" s="38"/>
      <c r="P711" s="38">
        <f t="shared" si="215"/>
        <v>0</v>
      </c>
    </row>
    <row r="712" spans="1:16" s="4" customFormat="1" ht="15" customHeight="1" x14ac:dyDescent="0.2">
      <c r="A712" s="171" t="s">
        <v>469</v>
      </c>
      <c r="B712" s="171"/>
      <c r="C712" s="171"/>
      <c r="D712" s="171"/>
      <c r="E712" s="171"/>
      <c r="F712" s="171"/>
      <c r="G712" s="171"/>
      <c r="H712" s="171"/>
      <c r="I712" s="171"/>
      <c r="J712" s="171"/>
      <c r="K712" s="171"/>
      <c r="L712" s="171"/>
      <c r="M712" s="171"/>
      <c r="N712" s="171"/>
      <c r="O712" s="171"/>
      <c r="P712" s="171"/>
    </row>
    <row r="713" spans="1:16" s="4" customFormat="1" ht="15" x14ac:dyDescent="0.25">
      <c r="A713" s="42">
        <v>1</v>
      </c>
      <c r="B713" s="30" t="s">
        <v>22</v>
      </c>
      <c r="C713" s="98">
        <v>12</v>
      </c>
      <c r="D713" s="36">
        <v>1</v>
      </c>
      <c r="E713" s="37">
        <v>4073</v>
      </c>
      <c r="F713" s="38"/>
      <c r="G713" s="38"/>
      <c r="H713" s="38"/>
      <c r="I713" s="38"/>
      <c r="J713" s="38"/>
      <c r="K713" s="38"/>
      <c r="L713" s="38"/>
      <c r="M713" s="38"/>
      <c r="N713" s="38"/>
      <c r="O713" s="38">
        <f>MROUND(D713*(E713+N713),1)</f>
        <v>4073</v>
      </c>
      <c r="P713" s="38">
        <f>MROUND(O713*12,1)</f>
        <v>48876</v>
      </c>
    </row>
    <row r="714" spans="1:16" s="4" customFormat="1" ht="14.25" customHeight="1" x14ac:dyDescent="0.25">
      <c r="A714" s="185" t="s">
        <v>470</v>
      </c>
      <c r="B714" s="186"/>
      <c r="C714" s="186"/>
      <c r="D714" s="186"/>
      <c r="E714" s="187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</row>
    <row r="715" spans="1:16" s="4" customFormat="1" ht="15" x14ac:dyDescent="0.25">
      <c r="A715" s="42">
        <v>2</v>
      </c>
      <c r="B715" s="30" t="s">
        <v>36</v>
      </c>
      <c r="C715" s="96">
        <v>10</v>
      </c>
      <c r="D715" s="36">
        <v>1</v>
      </c>
      <c r="E715" s="37">
        <v>3496</v>
      </c>
      <c r="F715" s="38"/>
      <c r="G715" s="38"/>
      <c r="H715" s="38"/>
      <c r="I715" s="38"/>
      <c r="J715" s="38"/>
      <c r="K715" s="38"/>
      <c r="L715" s="38"/>
      <c r="M715" s="38"/>
      <c r="N715" s="38"/>
      <c r="O715" s="38">
        <f t="shared" ref="O715:O720" si="216">MROUND(D715*(E715+N715),1)</f>
        <v>3496</v>
      </c>
      <c r="P715" s="38">
        <f t="shared" ref="P715:P720" si="217">MROUND(O715*12,1)</f>
        <v>41952</v>
      </c>
    </row>
    <row r="716" spans="1:16" s="4" customFormat="1" ht="15" x14ac:dyDescent="0.25">
      <c r="A716" s="42">
        <v>3</v>
      </c>
      <c r="B716" s="30" t="s">
        <v>21</v>
      </c>
      <c r="C716" s="98">
        <v>10</v>
      </c>
      <c r="D716" s="36">
        <v>2</v>
      </c>
      <c r="E716" s="37">
        <v>3496</v>
      </c>
      <c r="F716" s="38"/>
      <c r="G716" s="38"/>
      <c r="H716" s="38"/>
      <c r="I716" s="38"/>
      <c r="J716" s="38"/>
      <c r="K716" s="38"/>
      <c r="L716" s="38"/>
      <c r="M716" s="38"/>
      <c r="N716" s="38"/>
      <c r="O716" s="38">
        <f t="shared" si="216"/>
        <v>6992</v>
      </c>
      <c r="P716" s="38">
        <f t="shared" si="217"/>
        <v>83904</v>
      </c>
    </row>
    <row r="717" spans="1:16" s="4" customFormat="1" ht="15" x14ac:dyDescent="0.25">
      <c r="A717" s="42">
        <v>4</v>
      </c>
      <c r="B717" s="30" t="s">
        <v>409</v>
      </c>
      <c r="C717" s="98">
        <v>10</v>
      </c>
      <c r="D717" s="36">
        <v>1</v>
      </c>
      <c r="E717" s="37">
        <v>3496</v>
      </c>
      <c r="F717" s="38"/>
      <c r="G717" s="38"/>
      <c r="H717" s="38"/>
      <c r="I717" s="38"/>
      <c r="J717" s="38"/>
      <c r="K717" s="38"/>
      <c r="L717" s="38"/>
      <c r="M717" s="38"/>
      <c r="N717" s="38"/>
      <c r="O717" s="38">
        <f t="shared" si="216"/>
        <v>3496</v>
      </c>
      <c r="P717" s="38">
        <f t="shared" si="217"/>
        <v>41952</v>
      </c>
    </row>
    <row r="718" spans="1:16" s="4" customFormat="1" ht="15" customHeight="1" x14ac:dyDescent="0.25">
      <c r="A718" s="42">
        <v>5</v>
      </c>
      <c r="B718" s="30" t="s">
        <v>41</v>
      </c>
      <c r="C718" s="98">
        <v>9</v>
      </c>
      <c r="D718" s="36">
        <v>1</v>
      </c>
      <c r="E718" s="37">
        <v>3323</v>
      </c>
      <c r="F718" s="38"/>
      <c r="G718" s="38"/>
      <c r="H718" s="38"/>
      <c r="I718" s="38"/>
      <c r="J718" s="38"/>
      <c r="K718" s="38"/>
      <c r="L718" s="38"/>
      <c r="M718" s="38"/>
      <c r="N718" s="38"/>
      <c r="O718" s="38">
        <f t="shared" si="216"/>
        <v>3323</v>
      </c>
      <c r="P718" s="38">
        <f t="shared" si="217"/>
        <v>39876</v>
      </c>
    </row>
    <row r="719" spans="1:16" s="4" customFormat="1" ht="15" x14ac:dyDescent="0.25">
      <c r="A719" s="42">
        <v>6</v>
      </c>
      <c r="B719" s="30" t="s">
        <v>321</v>
      </c>
      <c r="C719" s="98">
        <v>7</v>
      </c>
      <c r="D719" s="36">
        <v>1</v>
      </c>
      <c r="E719" s="37">
        <v>2958</v>
      </c>
      <c r="F719" s="38"/>
      <c r="G719" s="38"/>
      <c r="H719" s="38"/>
      <c r="I719" s="38"/>
      <c r="J719" s="38"/>
      <c r="K719" s="38"/>
      <c r="L719" s="38"/>
      <c r="M719" s="38"/>
      <c r="N719" s="38"/>
      <c r="O719" s="38">
        <f t="shared" si="216"/>
        <v>2958</v>
      </c>
      <c r="P719" s="38">
        <f t="shared" si="217"/>
        <v>35496</v>
      </c>
    </row>
    <row r="720" spans="1:16" s="4" customFormat="1" ht="15" x14ac:dyDescent="0.25">
      <c r="A720" s="42">
        <v>7</v>
      </c>
      <c r="B720" s="30" t="s">
        <v>42</v>
      </c>
      <c r="C720" s="98">
        <v>5</v>
      </c>
      <c r="D720" s="36">
        <v>1</v>
      </c>
      <c r="E720" s="37">
        <v>2613</v>
      </c>
      <c r="F720" s="38"/>
      <c r="G720" s="38"/>
      <c r="H720" s="38"/>
      <c r="I720" s="38"/>
      <c r="J720" s="38"/>
      <c r="K720" s="38"/>
      <c r="L720" s="38"/>
      <c r="M720" s="38"/>
      <c r="N720" s="38"/>
      <c r="O720" s="38">
        <f t="shared" si="216"/>
        <v>2613</v>
      </c>
      <c r="P720" s="38">
        <f t="shared" si="217"/>
        <v>31356</v>
      </c>
    </row>
    <row r="721" spans="1:16" s="4" customFormat="1" ht="14.25" customHeight="1" x14ac:dyDescent="0.25">
      <c r="A721" s="185" t="s">
        <v>467</v>
      </c>
      <c r="B721" s="186"/>
      <c r="C721" s="186"/>
      <c r="D721" s="186"/>
      <c r="E721" s="187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</row>
    <row r="722" spans="1:16" s="4" customFormat="1" ht="15" x14ac:dyDescent="0.25">
      <c r="A722" s="42">
        <v>8</v>
      </c>
      <c r="B722" s="30" t="s">
        <v>36</v>
      </c>
      <c r="C722" s="96">
        <v>10</v>
      </c>
      <c r="D722" s="36">
        <v>1</v>
      </c>
      <c r="E722" s="37">
        <v>3496</v>
      </c>
      <c r="F722" s="38"/>
      <c r="G722" s="38"/>
      <c r="H722" s="38"/>
      <c r="I722" s="38"/>
      <c r="J722" s="38"/>
      <c r="K722" s="38"/>
      <c r="L722" s="38"/>
      <c r="M722" s="38"/>
      <c r="N722" s="38"/>
      <c r="O722" s="38">
        <f>MROUND(D722*(E722+N722),1)</f>
        <v>3496</v>
      </c>
      <c r="P722" s="38">
        <f>MROUND(O722*12,1)</f>
        <v>41952</v>
      </c>
    </row>
    <row r="723" spans="1:16" s="4" customFormat="1" ht="15" x14ac:dyDescent="0.25">
      <c r="A723" s="42">
        <v>9</v>
      </c>
      <c r="B723" s="30" t="s">
        <v>21</v>
      </c>
      <c r="C723" s="98">
        <v>10</v>
      </c>
      <c r="D723" s="36">
        <v>1</v>
      </c>
      <c r="E723" s="37">
        <v>3496</v>
      </c>
      <c r="F723" s="38"/>
      <c r="G723" s="38"/>
      <c r="H723" s="38"/>
      <c r="I723" s="38"/>
      <c r="J723" s="38"/>
      <c r="K723" s="38"/>
      <c r="L723" s="38"/>
      <c r="M723" s="38"/>
      <c r="N723" s="38"/>
      <c r="O723" s="38">
        <f>MROUND(D723*(E723+N723),1)</f>
        <v>3496</v>
      </c>
      <c r="P723" s="38">
        <f>MROUND(O723*12,1)</f>
        <v>41952</v>
      </c>
    </row>
    <row r="724" spans="1:16" s="4" customFormat="1" ht="15" x14ac:dyDescent="0.25">
      <c r="A724" s="145">
        <v>10</v>
      </c>
      <c r="B724" s="30" t="s">
        <v>147</v>
      </c>
      <c r="C724" s="98">
        <v>10</v>
      </c>
      <c r="D724" s="36">
        <v>1</v>
      </c>
      <c r="E724" s="37">
        <v>3496</v>
      </c>
      <c r="F724" s="38"/>
      <c r="G724" s="38"/>
      <c r="H724" s="38"/>
      <c r="I724" s="38"/>
      <c r="J724" s="38"/>
      <c r="K724" s="38"/>
      <c r="L724" s="38"/>
      <c r="M724" s="38"/>
      <c r="N724" s="38"/>
      <c r="O724" s="38">
        <f>MROUND(D724*(E724+N724),1)</f>
        <v>3496</v>
      </c>
      <c r="P724" s="38">
        <f t="shared" ref="P724" si="218">MROUND(O724*12,1)</f>
        <v>41952</v>
      </c>
    </row>
    <row r="725" spans="1:16" s="4" customFormat="1" ht="15" x14ac:dyDescent="0.25">
      <c r="A725" s="172" t="s">
        <v>17</v>
      </c>
      <c r="B725" s="173"/>
      <c r="C725" s="96"/>
      <c r="D725" s="39">
        <f>SUM(D713:D724)</f>
        <v>11</v>
      </c>
      <c r="E725" s="39"/>
      <c r="F725" s="40"/>
      <c r="G725" s="40"/>
      <c r="H725" s="40"/>
      <c r="I725" s="40"/>
      <c r="J725" s="40"/>
      <c r="K725" s="40"/>
      <c r="L725" s="59"/>
      <c r="M725" s="59"/>
      <c r="N725" s="59"/>
      <c r="O725" s="59">
        <f>SUM(O713:O724)</f>
        <v>37439</v>
      </c>
      <c r="P725" s="59">
        <f>SUM(P713:P724)</f>
        <v>449268</v>
      </c>
    </row>
    <row r="726" spans="1:16" s="4" customFormat="1" ht="15" x14ac:dyDescent="0.25">
      <c r="A726" s="177" t="s">
        <v>358</v>
      </c>
      <c r="B726" s="178"/>
      <c r="C726" s="97"/>
      <c r="D726" s="45">
        <f>D724</f>
        <v>1</v>
      </c>
      <c r="E726" s="45"/>
      <c r="F726" s="46"/>
      <c r="G726" s="46"/>
      <c r="H726" s="46"/>
      <c r="I726" s="46"/>
      <c r="J726" s="46"/>
      <c r="K726" s="46"/>
      <c r="L726" s="38"/>
      <c r="M726" s="38"/>
      <c r="N726" s="38"/>
      <c r="O726" s="32">
        <f>O724</f>
        <v>3496</v>
      </c>
      <c r="P726" s="38">
        <f>MROUND(O724*12,1)</f>
        <v>41952</v>
      </c>
    </row>
    <row r="727" spans="1:16" s="4" customFormat="1" ht="15" customHeight="1" x14ac:dyDescent="0.2">
      <c r="A727" s="171" t="s">
        <v>324</v>
      </c>
      <c r="B727" s="171"/>
      <c r="C727" s="171"/>
      <c r="D727" s="171"/>
      <c r="E727" s="171"/>
      <c r="F727" s="171"/>
      <c r="G727" s="171"/>
      <c r="H727" s="171"/>
      <c r="I727" s="171"/>
      <c r="J727" s="171"/>
      <c r="K727" s="171"/>
      <c r="L727" s="171"/>
      <c r="M727" s="171"/>
      <c r="N727" s="171"/>
      <c r="O727" s="171"/>
      <c r="P727" s="171"/>
    </row>
    <row r="728" spans="1:16" s="4" customFormat="1" ht="15" customHeight="1" x14ac:dyDescent="0.25">
      <c r="A728" s="42">
        <v>1</v>
      </c>
      <c r="B728" s="30" t="s">
        <v>22</v>
      </c>
      <c r="C728" s="98">
        <v>13</v>
      </c>
      <c r="D728" s="36">
        <v>1</v>
      </c>
      <c r="E728" s="37">
        <v>4361</v>
      </c>
      <c r="F728" s="38"/>
      <c r="G728" s="38"/>
      <c r="H728" s="38"/>
      <c r="I728" s="38"/>
      <c r="J728" s="38"/>
      <c r="K728" s="38"/>
      <c r="L728" s="38"/>
      <c r="M728" s="38"/>
      <c r="N728" s="38"/>
      <c r="O728" s="38">
        <f>MROUND(D728*(E728+N728),1)</f>
        <v>4361</v>
      </c>
      <c r="P728" s="38">
        <f>MROUND(O728*12,1)</f>
        <v>52332</v>
      </c>
    </row>
    <row r="729" spans="1:16" s="4" customFormat="1" ht="15" customHeight="1" x14ac:dyDescent="0.25">
      <c r="A729" s="42">
        <v>2</v>
      </c>
      <c r="B729" s="30" t="s">
        <v>37</v>
      </c>
      <c r="C729" s="98"/>
      <c r="D729" s="36">
        <v>1</v>
      </c>
      <c r="E729" s="37">
        <v>3925</v>
      </c>
      <c r="F729" s="38"/>
      <c r="G729" s="38"/>
      <c r="H729" s="38"/>
      <c r="I729" s="38"/>
      <c r="J729" s="38"/>
      <c r="K729" s="38"/>
      <c r="L729" s="38"/>
      <c r="M729" s="38"/>
      <c r="N729" s="38"/>
      <c r="O729" s="38">
        <f>MROUND(D729*(E729+N729),1)</f>
        <v>3925</v>
      </c>
      <c r="P729" s="38">
        <f>MROUND(O729*12,1)</f>
        <v>47100</v>
      </c>
    </row>
    <row r="730" spans="1:16" s="4" customFormat="1" ht="15" customHeight="1" x14ac:dyDescent="0.25">
      <c r="A730" s="42">
        <v>3</v>
      </c>
      <c r="B730" s="51" t="s">
        <v>105</v>
      </c>
      <c r="C730" s="98">
        <v>10</v>
      </c>
      <c r="D730" s="36">
        <v>5</v>
      </c>
      <c r="E730" s="37">
        <v>3496</v>
      </c>
      <c r="F730" s="38"/>
      <c r="G730" s="38"/>
      <c r="H730" s="38"/>
      <c r="I730" s="38"/>
      <c r="J730" s="38"/>
      <c r="K730" s="38"/>
      <c r="L730" s="38"/>
      <c r="M730" s="38"/>
      <c r="N730" s="38"/>
      <c r="O730" s="38">
        <f>MROUND(D730*(E730+N730),1)</f>
        <v>17480</v>
      </c>
      <c r="P730" s="38">
        <f>MROUND(O730*12,1)</f>
        <v>209760</v>
      </c>
    </row>
    <row r="731" spans="1:16" s="4" customFormat="1" ht="15" customHeight="1" x14ac:dyDescent="0.25">
      <c r="A731" s="42">
        <v>4</v>
      </c>
      <c r="B731" s="51" t="s">
        <v>412</v>
      </c>
      <c r="C731" s="98">
        <v>9</v>
      </c>
      <c r="D731" s="36">
        <v>1</v>
      </c>
      <c r="E731" s="37">
        <v>3323</v>
      </c>
      <c r="F731" s="38"/>
      <c r="G731" s="38"/>
      <c r="H731" s="38"/>
      <c r="I731" s="38"/>
      <c r="J731" s="38"/>
      <c r="K731" s="38"/>
      <c r="L731" s="38"/>
      <c r="M731" s="38"/>
      <c r="N731" s="38"/>
      <c r="O731" s="38">
        <f>MROUND(D731*(E731+N731),1)</f>
        <v>3323</v>
      </c>
      <c r="P731" s="38">
        <f>MROUND(O731*12,1)</f>
        <v>39876</v>
      </c>
    </row>
    <row r="732" spans="1:16" s="4" customFormat="1" ht="15" x14ac:dyDescent="0.25">
      <c r="A732" s="172" t="s">
        <v>17</v>
      </c>
      <c r="B732" s="173"/>
      <c r="C732" s="96"/>
      <c r="D732" s="39">
        <f>SUM(D728:D731)</f>
        <v>8</v>
      </c>
      <c r="E732" s="39"/>
      <c r="F732" s="40"/>
      <c r="G732" s="40"/>
      <c r="H732" s="40"/>
      <c r="I732" s="40"/>
      <c r="J732" s="40"/>
      <c r="K732" s="40"/>
      <c r="L732" s="59"/>
      <c r="M732" s="59"/>
      <c r="N732" s="59"/>
      <c r="O732" s="59">
        <f t="shared" ref="O732" si="219">SUM(O728:O731)</f>
        <v>29089</v>
      </c>
      <c r="P732" s="59">
        <f>MROUND(O732*12,1)</f>
        <v>349068</v>
      </c>
    </row>
    <row r="733" spans="1:16" s="4" customFormat="1" ht="15.75" customHeight="1" x14ac:dyDescent="0.2">
      <c r="A733" s="171" t="s">
        <v>325</v>
      </c>
      <c r="B733" s="171"/>
      <c r="C733" s="171"/>
      <c r="D733" s="171"/>
      <c r="E733" s="171"/>
      <c r="F733" s="171"/>
      <c r="G733" s="171"/>
      <c r="H733" s="171"/>
      <c r="I733" s="171"/>
      <c r="J733" s="171"/>
      <c r="K733" s="171"/>
      <c r="L733" s="171"/>
      <c r="M733" s="171"/>
      <c r="N733" s="171"/>
      <c r="O733" s="171"/>
      <c r="P733" s="171"/>
    </row>
    <row r="734" spans="1:16" s="4" customFormat="1" ht="15" x14ac:dyDescent="0.25">
      <c r="A734" s="42">
        <v>1</v>
      </c>
      <c r="B734" s="127" t="s">
        <v>309</v>
      </c>
      <c r="C734" s="106"/>
      <c r="D734" s="36">
        <v>1</v>
      </c>
      <c r="E734" s="37">
        <v>7538</v>
      </c>
      <c r="F734" s="64"/>
      <c r="G734" s="64"/>
      <c r="H734" s="64"/>
      <c r="I734" s="64"/>
      <c r="J734" s="64"/>
      <c r="K734" s="64"/>
      <c r="L734" s="64"/>
      <c r="M734" s="64"/>
      <c r="N734" s="38"/>
      <c r="O734" s="38">
        <f>MROUND(D734*(E734+N734),1)</f>
        <v>7538</v>
      </c>
      <c r="P734" s="38">
        <f>MROUND(O734*12,1)</f>
        <v>90456</v>
      </c>
    </row>
    <row r="735" spans="1:16" s="4" customFormat="1" ht="15.75" customHeight="1" x14ac:dyDescent="0.25">
      <c r="A735" s="185" t="s">
        <v>39</v>
      </c>
      <c r="B735" s="186"/>
      <c r="C735" s="186"/>
      <c r="D735" s="186"/>
      <c r="E735" s="187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</row>
    <row r="736" spans="1:16" s="4" customFormat="1" ht="29.25" customHeight="1" x14ac:dyDescent="0.25">
      <c r="A736" s="42">
        <v>2</v>
      </c>
      <c r="B736" s="30" t="s">
        <v>394</v>
      </c>
      <c r="C736" s="98"/>
      <c r="D736" s="36">
        <v>1</v>
      </c>
      <c r="E736" s="37">
        <v>6784</v>
      </c>
      <c r="F736" s="38"/>
      <c r="G736" s="38"/>
      <c r="H736" s="38"/>
      <c r="I736" s="38"/>
      <c r="J736" s="38"/>
      <c r="K736" s="38"/>
      <c r="L736" s="38"/>
      <c r="M736" s="38"/>
      <c r="N736" s="38"/>
      <c r="O736" s="38">
        <f>MROUND(D736*(E736+N736),1)</f>
        <v>6784</v>
      </c>
      <c r="P736" s="38">
        <f>MROUND(O736*12,1)</f>
        <v>81408</v>
      </c>
    </row>
    <row r="737" spans="1:16" s="4" customFormat="1" ht="15" x14ac:dyDescent="0.25">
      <c r="A737" s="42">
        <v>3</v>
      </c>
      <c r="B737" s="51" t="s">
        <v>186</v>
      </c>
      <c r="C737" s="98">
        <v>10</v>
      </c>
      <c r="D737" s="36">
        <v>5</v>
      </c>
      <c r="E737" s="37">
        <v>3496</v>
      </c>
      <c r="F737" s="38"/>
      <c r="G737" s="38"/>
      <c r="H737" s="38"/>
      <c r="I737" s="38"/>
      <c r="J737" s="38"/>
      <c r="K737" s="38"/>
      <c r="L737" s="38"/>
      <c r="M737" s="38"/>
      <c r="N737" s="38"/>
      <c r="O737" s="38">
        <f>MROUND(D737*(E737+N737),1)</f>
        <v>17480</v>
      </c>
      <c r="P737" s="38">
        <f>MROUND(O737*12,1)</f>
        <v>209760</v>
      </c>
    </row>
    <row r="738" spans="1:16" s="4" customFormat="1" ht="15" x14ac:dyDescent="0.25">
      <c r="A738" s="42">
        <v>4</v>
      </c>
      <c r="B738" s="51" t="s">
        <v>444</v>
      </c>
      <c r="C738" s="98">
        <v>9</v>
      </c>
      <c r="D738" s="36">
        <v>1</v>
      </c>
      <c r="E738" s="37">
        <v>3323</v>
      </c>
      <c r="F738" s="38"/>
      <c r="G738" s="38"/>
      <c r="H738" s="38"/>
      <c r="I738" s="38"/>
      <c r="J738" s="38"/>
      <c r="K738" s="38"/>
      <c r="L738" s="38"/>
      <c r="M738" s="38"/>
      <c r="N738" s="38"/>
      <c r="O738" s="38">
        <f>MROUND(D738*(E738+N738),1)</f>
        <v>3323</v>
      </c>
      <c r="P738" s="38">
        <f>MROUND(O738*12,1)</f>
        <v>39876</v>
      </c>
    </row>
    <row r="739" spans="1:16" s="4" customFormat="1" ht="15" x14ac:dyDescent="0.25">
      <c r="A739" s="42">
        <v>5</v>
      </c>
      <c r="B739" s="51" t="s">
        <v>187</v>
      </c>
      <c r="C739" s="98">
        <v>9</v>
      </c>
      <c r="D739" s="36">
        <v>1</v>
      </c>
      <c r="E739" s="37">
        <v>3323</v>
      </c>
      <c r="F739" s="38"/>
      <c r="G739" s="38"/>
      <c r="H739" s="38"/>
      <c r="I739" s="38"/>
      <c r="J739" s="38"/>
      <c r="K739" s="38"/>
      <c r="L739" s="38"/>
      <c r="M739" s="38"/>
      <c r="N739" s="38"/>
      <c r="O739" s="38">
        <f>MROUND(D739*(E739+N739),1)</f>
        <v>3323</v>
      </c>
      <c r="P739" s="38">
        <f>MROUND(O739*12,1)</f>
        <v>39876</v>
      </c>
    </row>
    <row r="740" spans="1:16" s="4" customFormat="1" ht="28.5" customHeight="1" x14ac:dyDescent="0.25">
      <c r="A740" s="185" t="s">
        <v>40</v>
      </c>
      <c r="B740" s="186"/>
      <c r="C740" s="186"/>
      <c r="D740" s="186"/>
      <c r="E740" s="187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</row>
    <row r="741" spans="1:16" s="4" customFormat="1" ht="29.25" customHeight="1" x14ac:dyDescent="0.25">
      <c r="A741" s="42">
        <v>6</v>
      </c>
      <c r="B741" s="30" t="s">
        <v>394</v>
      </c>
      <c r="C741" s="98"/>
      <c r="D741" s="36">
        <v>1</v>
      </c>
      <c r="E741" s="37">
        <v>6784</v>
      </c>
      <c r="F741" s="38"/>
      <c r="G741" s="38"/>
      <c r="H741" s="38"/>
      <c r="I741" s="38"/>
      <c r="J741" s="38"/>
      <c r="K741" s="38"/>
      <c r="L741" s="38"/>
      <c r="M741" s="38"/>
      <c r="N741" s="38"/>
      <c r="O741" s="38">
        <f>MROUND(D741*(E741+N741),1)</f>
        <v>6784</v>
      </c>
      <c r="P741" s="38">
        <f>MROUND(O741*12,1)</f>
        <v>81408</v>
      </c>
    </row>
    <row r="742" spans="1:16" s="4" customFormat="1" ht="15" x14ac:dyDescent="0.25">
      <c r="A742" s="42">
        <v>7</v>
      </c>
      <c r="B742" s="51" t="s">
        <v>186</v>
      </c>
      <c r="C742" s="98">
        <v>10</v>
      </c>
      <c r="D742" s="36">
        <v>5</v>
      </c>
      <c r="E742" s="37">
        <v>3496</v>
      </c>
      <c r="F742" s="38"/>
      <c r="G742" s="38"/>
      <c r="H742" s="38"/>
      <c r="I742" s="38"/>
      <c r="J742" s="38"/>
      <c r="K742" s="38"/>
      <c r="L742" s="38"/>
      <c r="M742" s="38"/>
      <c r="N742" s="38"/>
      <c r="O742" s="38">
        <f>MROUND(D742*(E742+N742),1)</f>
        <v>17480</v>
      </c>
      <c r="P742" s="38">
        <f>MROUND(O742*12,1)</f>
        <v>209760</v>
      </c>
    </row>
    <row r="743" spans="1:16" s="4" customFormat="1" ht="15" customHeight="1" x14ac:dyDescent="0.25">
      <c r="A743" s="185" t="s">
        <v>217</v>
      </c>
      <c r="B743" s="186"/>
      <c r="C743" s="186"/>
      <c r="D743" s="186"/>
      <c r="E743" s="187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</row>
    <row r="744" spans="1:16" s="4" customFormat="1" ht="29.25" customHeight="1" x14ac:dyDescent="0.25">
      <c r="A744" s="42">
        <v>8</v>
      </c>
      <c r="B744" s="30" t="s">
        <v>394</v>
      </c>
      <c r="C744" s="98"/>
      <c r="D744" s="36">
        <v>1</v>
      </c>
      <c r="E744" s="37">
        <v>6784</v>
      </c>
      <c r="F744" s="38"/>
      <c r="G744" s="38"/>
      <c r="H744" s="38"/>
      <c r="I744" s="38"/>
      <c r="J744" s="38"/>
      <c r="K744" s="38"/>
      <c r="L744" s="38"/>
      <c r="M744" s="38"/>
      <c r="N744" s="38"/>
      <c r="O744" s="38">
        <f>MROUND(D744*(E744+N744),1)</f>
        <v>6784</v>
      </c>
      <c r="P744" s="38">
        <f>MROUND(O744*12,1)</f>
        <v>81408</v>
      </c>
    </row>
    <row r="745" spans="1:16" s="4" customFormat="1" ht="15" x14ac:dyDescent="0.25">
      <c r="A745" s="42">
        <v>9</v>
      </c>
      <c r="B745" s="51" t="s">
        <v>186</v>
      </c>
      <c r="C745" s="98">
        <v>10</v>
      </c>
      <c r="D745" s="36">
        <v>6</v>
      </c>
      <c r="E745" s="37">
        <v>3496</v>
      </c>
      <c r="F745" s="38"/>
      <c r="G745" s="38"/>
      <c r="H745" s="38"/>
      <c r="I745" s="38"/>
      <c r="J745" s="38"/>
      <c r="K745" s="38"/>
      <c r="L745" s="38"/>
      <c r="M745" s="38"/>
      <c r="N745" s="38"/>
      <c r="O745" s="38">
        <f>MROUND(D745*(E745+N745),1)</f>
        <v>20976</v>
      </c>
      <c r="P745" s="38">
        <f>MROUND(O745*12,1)</f>
        <v>251712</v>
      </c>
    </row>
    <row r="746" spans="1:16" s="4" customFormat="1" ht="15" x14ac:dyDescent="0.25">
      <c r="A746" s="42">
        <v>10</v>
      </c>
      <c r="B746" s="51" t="s">
        <v>471</v>
      </c>
      <c r="C746" s="98">
        <v>10</v>
      </c>
      <c r="D746" s="36">
        <v>1</v>
      </c>
      <c r="E746" s="37">
        <v>3496</v>
      </c>
      <c r="F746" s="38"/>
      <c r="G746" s="38"/>
      <c r="H746" s="38"/>
      <c r="I746" s="38"/>
      <c r="J746" s="38"/>
      <c r="K746" s="38"/>
      <c r="L746" s="38"/>
      <c r="M746" s="38"/>
      <c r="N746" s="38"/>
      <c r="O746" s="38">
        <f>MROUND(D746*(E746+N746),1)</f>
        <v>3496</v>
      </c>
      <c r="P746" s="38">
        <f>MROUND(O746*12,1)</f>
        <v>41952</v>
      </c>
    </row>
    <row r="747" spans="1:16" s="4" customFormat="1" ht="15" x14ac:dyDescent="0.25">
      <c r="A747" s="172" t="s">
        <v>17</v>
      </c>
      <c r="B747" s="173"/>
      <c r="C747" s="96"/>
      <c r="D747" s="39">
        <f>SUM(D734:D746)</f>
        <v>23</v>
      </c>
      <c r="E747" s="39"/>
      <c r="F747" s="40"/>
      <c r="G747" s="40"/>
      <c r="H747" s="40"/>
      <c r="I747" s="40"/>
      <c r="J747" s="40"/>
      <c r="K747" s="40"/>
      <c r="L747" s="59"/>
      <c r="M747" s="59"/>
      <c r="N747" s="59"/>
      <c r="O747" s="59">
        <f>SUM(O734:O746)</f>
        <v>93968</v>
      </c>
      <c r="P747" s="59">
        <f>SUM(P734:P746)</f>
        <v>1127616</v>
      </c>
    </row>
    <row r="748" spans="1:16" s="4" customFormat="1" ht="15" x14ac:dyDescent="0.25">
      <c r="A748" s="177" t="s">
        <v>358</v>
      </c>
      <c r="B748" s="178"/>
      <c r="C748" s="97"/>
      <c r="D748" s="45">
        <f>D746</f>
        <v>1</v>
      </c>
      <c r="E748" s="45"/>
      <c r="F748" s="46"/>
      <c r="G748" s="46"/>
      <c r="H748" s="46"/>
      <c r="I748" s="46"/>
      <c r="J748" s="46"/>
      <c r="K748" s="46"/>
      <c r="L748" s="38"/>
      <c r="M748" s="38"/>
      <c r="N748" s="38"/>
      <c r="O748" s="32">
        <f>O746</f>
        <v>3496</v>
      </c>
      <c r="P748" s="38">
        <f>MROUND(O746*12,1)</f>
        <v>41952</v>
      </c>
    </row>
    <row r="749" spans="1:16" s="4" customFormat="1" ht="15" customHeight="1" x14ac:dyDescent="0.2">
      <c r="A749" s="171" t="s">
        <v>188</v>
      </c>
      <c r="B749" s="171"/>
      <c r="C749" s="171"/>
      <c r="D749" s="171"/>
      <c r="E749" s="171"/>
      <c r="F749" s="171"/>
      <c r="G749" s="171"/>
      <c r="H749" s="171"/>
      <c r="I749" s="171"/>
      <c r="J749" s="171"/>
      <c r="K749" s="171"/>
      <c r="L749" s="171"/>
      <c r="M749" s="171"/>
      <c r="N749" s="171"/>
      <c r="O749" s="171"/>
      <c r="P749" s="171"/>
    </row>
    <row r="750" spans="1:16" s="4" customFormat="1" ht="15" x14ac:dyDescent="0.25">
      <c r="A750" s="42">
        <v>1</v>
      </c>
      <c r="B750" s="30" t="s">
        <v>89</v>
      </c>
      <c r="C750" s="98">
        <v>12</v>
      </c>
      <c r="D750" s="36">
        <v>1</v>
      </c>
      <c r="E750" s="37">
        <v>4073</v>
      </c>
      <c r="F750" s="38"/>
      <c r="G750" s="38"/>
      <c r="H750" s="38"/>
      <c r="I750" s="38"/>
      <c r="J750" s="38"/>
      <c r="K750" s="38"/>
      <c r="L750" s="38"/>
      <c r="M750" s="38"/>
      <c r="N750" s="38"/>
      <c r="O750" s="38">
        <f>MROUND(D750*(E750+N750),1)</f>
        <v>4073</v>
      </c>
      <c r="P750" s="38">
        <f>MROUND(O750*12,1)</f>
        <v>48876</v>
      </c>
    </row>
    <row r="751" spans="1:16" s="4" customFormat="1" ht="15" x14ac:dyDescent="0.25">
      <c r="A751" s="42">
        <v>2</v>
      </c>
      <c r="B751" s="30" t="s">
        <v>189</v>
      </c>
      <c r="C751" s="98">
        <v>10</v>
      </c>
      <c r="D751" s="36">
        <v>1</v>
      </c>
      <c r="E751" s="37">
        <v>3496</v>
      </c>
      <c r="F751" s="38"/>
      <c r="G751" s="38"/>
      <c r="H751" s="38"/>
      <c r="I751" s="38"/>
      <c r="J751" s="38"/>
      <c r="K751" s="38"/>
      <c r="L751" s="38"/>
      <c r="M751" s="38"/>
      <c r="N751" s="38"/>
      <c r="O751" s="38">
        <f>MROUND(D751*(E751+N751),1)</f>
        <v>3496</v>
      </c>
      <c r="P751" s="38">
        <f>MROUND(O751*12,1)</f>
        <v>41952</v>
      </c>
    </row>
    <row r="752" spans="1:16" s="4" customFormat="1" ht="15" x14ac:dyDescent="0.25">
      <c r="A752" s="42">
        <v>3</v>
      </c>
      <c r="B752" s="30" t="s">
        <v>41</v>
      </c>
      <c r="C752" s="98">
        <v>9</v>
      </c>
      <c r="D752" s="36">
        <v>1</v>
      </c>
      <c r="E752" s="37">
        <v>3323</v>
      </c>
      <c r="F752" s="38"/>
      <c r="G752" s="38"/>
      <c r="H752" s="38"/>
      <c r="I752" s="38"/>
      <c r="J752" s="38"/>
      <c r="K752" s="38"/>
      <c r="L752" s="38"/>
      <c r="M752" s="38"/>
      <c r="N752" s="38"/>
      <c r="O752" s="38">
        <f>MROUND(D752*(E752+N752),1)</f>
        <v>3323</v>
      </c>
      <c r="P752" s="38">
        <f>MROUND(O752*12,1)</f>
        <v>39876</v>
      </c>
    </row>
    <row r="753" spans="1:16" s="4" customFormat="1" ht="15" x14ac:dyDescent="0.25">
      <c r="A753" s="172" t="s">
        <v>17</v>
      </c>
      <c r="B753" s="173"/>
      <c r="C753" s="96"/>
      <c r="D753" s="39">
        <f>SUM(D750:D752)</f>
        <v>3</v>
      </c>
      <c r="E753" s="39"/>
      <c r="F753" s="40"/>
      <c r="G753" s="40"/>
      <c r="H753" s="40"/>
      <c r="I753" s="40"/>
      <c r="J753" s="40"/>
      <c r="K753" s="40"/>
      <c r="L753" s="59"/>
      <c r="M753" s="59"/>
      <c r="N753" s="59"/>
      <c r="O753" s="59">
        <f t="shared" ref="O753" si="220">SUM(O750:O752)</f>
        <v>10892</v>
      </c>
      <c r="P753" s="59">
        <f>MROUND(O753*12,1)</f>
        <v>130704</v>
      </c>
    </row>
    <row r="754" spans="1:16" s="4" customFormat="1" ht="15" customHeight="1" x14ac:dyDescent="0.2">
      <c r="A754" s="171" t="s">
        <v>295</v>
      </c>
      <c r="B754" s="171"/>
      <c r="C754" s="171"/>
      <c r="D754" s="171"/>
      <c r="E754" s="171"/>
      <c r="F754" s="171"/>
      <c r="G754" s="171"/>
      <c r="H754" s="171"/>
      <c r="I754" s="171"/>
      <c r="J754" s="171"/>
      <c r="K754" s="171"/>
      <c r="L754" s="171"/>
      <c r="M754" s="171"/>
      <c r="N754" s="171"/>
      <c r="O754" s="171"/>
      <c r="P754" s="171"/>
    </row>
    <row r="755" spans="1:16" s="4" customFormat="1" ht="15" customHeight="1" x14ac:dyDescent="0.25">
      <c r="A755" s="145">
        <v>1</v>
      </c>
      <c r="B755" s="30" t="s">
        <v>446</v>
      </c>
      <c r="C755" s="98">
        <v>12</v>
      </c>
      <c r="D755" s="36">
        <v>1</v>
      </c>
      <c r="E755" s="37">
        <v>4073</v>
      </c>
      <c r="F755" s="38"/>
      <c r="G755" s="38">
        <f>MROUND(E755*0.2,1)</f>
        <v>815</v>
      </c>
      <c r="H755" s="38"/>
      <c r="I755" s="38"/>
      <c r="J755" s="38"/>
      <c r="K755" s="38"/>
      <c r="L755" s="52">
        <f>MROUND(E755*0.15,1)</f>
        <v>611</v>
      </c>
      <c r="M755" s="38"/>
      <c r="N755" s="38">
        <f>MROUND(F755+G755+H755+I755+J755+K755+L755+M755,1)</f>
        <v>1426</v>
      </c>
      <c r="O755" s="38">
        <f t="shared" ref="O755:O760" si="221">MROUND(D755*(E755+N755),1)</f>
        <v>5499</v>
      </c>
      <c r="P755" s="38">
        <f t="shared" ref="P755:P762" si="222">MROUND(O755*12,1)</f>
        <v>65988</v>
      </c>
    </row>
    <row r="756" spans="1:16" s="4" customFormat="1" ht="15" customHeight="1" x14ac:dyDescent="0.25">
      <c r="A756" s="42">
        <v>2</v>
      </c>
      <c r="B756" s="30" t="s">
        <v>53</v>
      </c>
      <c r="C756" s="98"/>
      <c r="D756" s="36">
        <v>1</v>
      </c>
      <c r="E756" s="37">
        <v>3666</v>
      </c>
      <c r="F756" s="38"/>
      <c r="G756" s="38">
        <f>MROUND(E756*0.2,1)</f>
        <v>733</v>
      </c>
      <c r="H756" s="38"/>
      <c r="I756" s="38"/>
      <c r="J756" s="38"/>
      <c r="K756" s="38"/>
      <c r="L756" s="38"/>
      <c r="M756" s="38"/>
      <c r="N756" s="38">
        <f>MROUND(F756+G756+H756+I756+J756+K756+L756+M756,1)</f>
        <v>733</v>
      </c>
      <c r="O756" s="38">
        <f t="shared" si="221"/>
        <v>4399</v>
      </c>
      <c r="P756" s="38">
        <f t="shared" si="222"/>
        <v>52788</v>
      </c>
    </row>
    <row r="757" spans="1:16" s="4" customFormat="1" ht="15" customHeight="1" x14ac:dyDescent="0.25">
      <c r="A757" s="42">
        <v>3</v>
      </c>
      <c r="B757" s="30" t="s">
        <v>350</v>
      </c>
      <c r="C757" s="98">
        <v>10</v>
      </c>
      <c r="D757" s="36">
        <v>1</v>
      </c>
      <c r="E757" s="37">
        <v>3496</v>
      </c>
      <c r="F757" s="38"/>
      <c r="G757" s="38"/>
      <c r="H757" s="38"/>
      <c r="I757" s="38"/>
      <c r="J757" s="38"/>
      <c r="K757" s="38"/>
      <c r="L757" s="38"/>
      <c r="M757" s="38"/>
      <c r="N757" s="38"/>
      <c r="O757" s="38">
        <f t="shared" si="221"/>
        <v>3496</v>
      </c>
      <c r="P757" s="38">
        <f t="shared" si="222"/>
        <v>41952</v>
      </c>
    </row>
    <row r="758" spans="1:16" s="4" customFormat="1" ht="29.25" customHeight="1" x14ac:dyDescent="0.25">
      <c r="A758" s="145">
        <v>4</v>
      </c>
      <c r="B758" s="30" t="s">
        <v>410</v>
      </c>
      <c r="C758" s="96">
        <v>14</v>
      </c>
      <c r="D758" s="36">
        <v>2</v>
      </c>
      <c r="E758" s="37">
        <v>4649</v>
      </c>
      <c r="F758" s="38"/>
      <c r="G758" s="38">
        <f>MROUND(E758*0.2,1)</f>
        <v>930</v>
      </c>
      <c r="H758" s="38"/>
      <c r="I758" s="38"/>
      <c r="J758" s="38"/>
      <c r="K758" s="38"/>
      <c r="L758" s="38"/>
      <c r="M758" s="38"/>
      <c r="N758" s="38">
        <f>MROUND(F758+G758+H758+I758+J758+K758+L758+M758,1)</f>
        <v>930</v>
      </c>
      <c r="O758" s="38">
        <f t="shared" si="221"/>
        <v>11158</v>
      </c>
      <c r="P758" s="38">
        <f t="shared" si="222"/>
        <v>133896</v>
      </c>
    </row>
    <row r="759" spans="1:16" s="4" customFormat="1" ht="15" customHeight="1" x14ac:dyDescent="0.25">
      <c r="A759" s="42">
        <v>5</v>
      </c>
      <c r="B759" s="30" t="s">
        <v>246</v>
      </c>
      <c r="C759" s="96">
        <v>11</v>
      </c>
      <c r="D759" s="36">
        <v>1</v>
      </c>
      <c r="E759" s="37">
        <v>3784</v>
      </c>
      <c r="F759" s="38"/>
      <c r="G759" s="38"/>
      <c r="H759" s="38"/>
      <c r="I759" s="38"/>
      <c r="J759" s="38"/>
      <c r="K759" s="38"/>
      <c r="L759" s="38"/>
      <c r="M759" s="38"/>
      <c r="N759" s="38"/>
      <c r="O759" s="38">
        <f t="shared" si="221"/>
        <v>3784</v>
      </c>
      <c r="P759" s="38">
        <f t="shared" si="222"/>
        <v>45408</v>
      </c>
    </row>
    <row r="760" spans="1:16" s="4" customFormat="1" ht="15" customHeight="1" x14ac:dyDescent="0.25">
      <c r="A760" s="145">
        <v>6</v>
      </c>
      <c r="B760" s="30" t="s">
        <v>15</v>
      </c>
      <c r="C760" s="96">
        <v>10</v>
      </c>
      <c r="D760" s="36">
        <v>2</v>
      </c>
      <c r="E760" s="37">
        <v>3496</v>
      </c>
      <c r="F760" s="38"/>
      <c r="G760" s="38"/>
      <c r="H760" s="38"/>
      <c r="I760" s="38"/>
      <c r="J760" s="38"/>
      <c r="K760" s="38"/>
      <c r="L760" s="38"/>
      <c r="M760" s="38"/>
      <c r="N760" s="38"/>
      <c r="O760" s="38">
        <f t="shared" si="221"/>
        <v>6992</v>
      </c>
      <c r="P760" s="38">
        <f t="shared" si="222"/>
        <v>83904</v>
      </c>
    </row>
    <row r="761" spans="1:16" s="4" customFormat="1" ht="15" x14ac:dyDescent="0.25">
      <c r="A761" s="172" t="s">
        <v>17</v>
      </c>
      <c r="B761" s="173"/>
      <c r="C761" s="96"/>
      <c r="D761" s="39">
        <f>SUM(D755:D760)</f>
        <v>8</v>
      </c>
      <c r="E761" s="39"/>
      <c r="F761" s="40"/>
      <c r="G761" s="40"/>
      <c r="H761" s="40"/>
      <c r="I761" s="40"/>
      <c r="J761" s="40"/>
      <c r="K761" s="40"/>
      <c r="L761" s="59"/>
      <c r="M761" s="59"/>
      <c r="N761" s="59"/>
      <c r="O761" s="59">
        <f t="shared" ref="O761" si="223">SUM(O755:O760)</f>
        <v>35328</v>
      </c>
      <c r="P761" s="59">
        <f t="shared" si="222"/>
        <v>423936</v>
      </c>
    </row>
    <row r="762" spans="1:16" s="4" customFormat="1" ht="15" x14ac:dyDescent="0.25">
      <c r="A762" s="177" t="s">
        <v>358</v>
      </c>
      <c r="B762" s="178"/>
      <c r="C762" s="97"/>
      <c r="D762" s="45">
        <f>D758+D759</f>
        <v>3</v>
      </c>
      <c r="E762" s="45"/>
      <c r="F762" s="46"/>
      <c r="G762" s="46"/>
      <c r="H762" s="46"/>
      <c r="I762" s="46"/>
      <c r="J762" s="46"/>
      <c r="K762" s="46"/>
      <c r="L762" s="38"/>
      <c r="M762" s="38"/>
      <c r="N762" s="38"/>
      <c r="O762" s="38">
        <f t="shared" ref="O762" si="224">O758+O759</f>
        <v>14942</v>
      </c>
      <c r="P762" s="38">
        <f t="shared" si="222"/>
        <v>179304</v>
      </c>
    </row>
    <row r="763" spans="1:16" s="4" customFormat="1" ht="15" customHeight="1" x14ac:dyDescent="0.2">
      <c r="A763" s="171" t="s">
        <v>463</v>
      </c>
      <c r="B763" s="171"/>
      <c r="C763" s="171"/>
      <c r="D763" s="171"/>
      <c r="E763" s="171"/>
      <c r="F763" s="171"/>
      <c r="G763" s="171"/>
      <c r="H763" s="171"/>
      <c r="I763" s="171"/>
      <c r="J763" s="171"/>
      <c r="K763" s="171"/>
      <c r="L763" s="171"/>
      <c r="M763" s="171"/>
      <c r="N763" s="171"/>
      <c r="O763" s="171"/>
      <c r="P763" s="171"/>
    </row>
    <row r="764" spans="1:16" s="4" customFormat="1" ht="15" x14ac:dyDescent="0.25">
      <c r="A764" s="145">
        <v>1</v>
      </c>
      <c r="B764" s="30" t="s">
        <v>22</v>
      </c>
      <c r="C764" s="98">
        <v>12</v>
      </c>
      <c r="D764" s="36">
        <v>1</v>
      </c>
      <c r="E764" s="37">
        <v>4073</v>
      </c>
      <c r="F764" s="38"/>
      <c r="G764" s="38"/>
      <c r="H764" s="38"/>
      <c r="I764" s="38"/>
      <c r="J764" s="38"/>
      <c r="K764" s="38"/>
      <c r="L764" s="38"/>
      <c r="M764" s="38"/>
      <c r="N764" s="38"/>
      <c r="O764" s="38">
        <f>MROUND(D764*(E764+N764),1)</f>
        <v>4073</v>
      </c>
      <c r="P764" s="38">
        <f>MROUND(O764*12,1)</f>
        <v>48876</v>
      </c>
    </row>
    <row r="765" spans="1:16" s="4" customFormat="1" ht="15" x14ac:dyDescent="0.25">
      <c r="A765" s="145">
        <v>2</v>
      </c>
      <c r="B765" s="30" t="s">
        <v>15</v>
      </c>
      <c r="C765" s="98">
        <v>10</v>
      </c>
      <c r="D765" s="36">
        <v>3</v>
      </c>
      <c r="E765" s="37">
        <v>3496</v>
      </c>
      <c r="F765" s="38"/>
      <c r="G765" s="38"/>
      <c r="H765" s="38"/>
      <c r="I765" s="38"/>
      <c r="J765" s="38"/>
      <c r="K765" s="38"/>
      <c r="L765" s="38"/>
      <c r="M765" s="38"/>
      <c r="N765" s="38"/>
      <c r="O765" s="38">
        <f>MROUND(D765*(E765+N765),1)</f>
        <v>10488</v>
      </c>
      <c r="P765" s="38">
        <f>MROUND(O765*12,1)</f>
        <v>125856</v>
      </c>
    </row>
    <row r="766" spans="1:16" s="4" customFormat="1" ht="15" x14ac:dyDescent="0.25">
      <c r="A766" s="42">
        <v>3</v>
      </c>
      <c r="B766" s="30" t="s">
        <v>41</v>
      </c>
      <c r="C766" s="98">
        <v>9</v>
      </c>
      <c r="D766" s="36">
        <v>1</v>
      </c>
      <c r="E766" s="37">
        <v>3323</v>
      </c>
      <c r="F766" s="38"/>
      <c r="G766" s="38"/>
      <c r="H766" s="38"/>
      <c r="I766" s="38"/>
      <c r="J766" s="38"/>
      <c r="K766" s="38"/>
      <c r="L766" s="38"/>
      <c r="M766" s="38"/>
      <c r="N766" s="38"/>
      <c r="O766" s="38">
        <f>MROUND(D766*(E766+N766),1)</f>
        <v>3323</v>
      </c>
      <c r="P766" s="38">
        <f>MROUND(O766*12,1)</f>
        <v>39876</v>
      </c>
    </row>
    <row r="767" spans="1:16" s="4" customFormat="1" ht="14.25" customHeight="1" x14ac:dyDescent="0.25">
      <c r="A767" s="172" t="s">
        <v>17</v>
      </c>
      <c r="B767" s="173"/>
      <c r="C767" s="96"/>
      <c r="D767" s="39">
        <f>SUM(D764:D766)</f>
        <v>5</v>
      </c>
      <c r="E767" s="39"/>
      <c r="F767" s="40"/>
      <c r="G767" s="40"/>
      <c r="H767" s="40"/>
      <c r="I767" s="40"/>
      <c r="J767" s="40"/>
      <c r="K767" s="40"/>
      <c r="L767" s="59"/>
      <c r="M767" s="59"/>
      <c r="N767" s="59"/>
      <c r="O767" s="59">
        <f>SUM(O764:O766)</f>
        <v>17884</v>
      </c>
      <c r="P767" s="59">
        <f>MROUND(O767*12,1)</f>
        <v>214608</v>
      </c>
    </row>
    <row r="768" spans="1:16" s="4" customFormat="1" ht="15" hidden="1" x14ac:dyDescent="0.25">
      <c r="A768" s="177" t="s">
        <v>358</v>
      </c>
      <c r="B768" s="178"/>
      <c r="C768" s="97"/>
      <c r="D768" s="45"/>
      <c r="E768" s="45"/>
      <c r="F768" s="46"/>
      <c r="G768" s="46"/>
      <c r="H768" s="46"/>
      <c r="I768" s="46"/>
      <c r="J768" s="46"/>
      <c r="K768" s="46"/>
      <c r="L768" s="38"/>
      <c r="M768" s="38"/>
      <c r="N768" s="38"/>
      <c r="O768" s="38"/>
      <c r="P768" s="38">
        <f>MROUND(O768*12,1)</f>
        <v>0</v>
      </c>
    </row>
    <row r="769" spans="1:16" s="4" customFormat="1" ht="15" customHeight="1" x14ac:dyDescent="0.2">
      <c r="A769" s="171" t="s">
        <v>268</v>
      </c>
      <c r="B769" s="171"/>
      <c r="C769" s="171"/>
      <c r="D769" s="171"/>
      <c r="E769" s="171"/>
      <c r="F769" s="171"/>
      <c r="G769" s="171"/>
      <c r="H769" s="171"/>
      <c r="I769" s="171"/>
      <c r="J769" s="171"/>
      <c r="K769" s="171"/>
      <c r="L769" s="171"/>
      <c r="M769" s="171"/>
      <c r="N769" s="171"/>
      <c r="O769" s="171"/>
      <c r="P769" s="171"/>
    </row>
    <row r="770" spans="1:16" s="21" customFormat="1" ht="15" customHeight="1" x14ac:dyDescent="0.25">
      <c r="A770" s="42">
        <v>1</v>
      </c>
      <c r="B770" s="30" t="s">
        <v>22</v>
      </c>
      <c r="C770" s="96">
        <v>12</v>
      </c>
      <c r="D770" s="36">
        <v>1</v>
      </c>
      <c r="E770" s="37">
        <v>4073</v>
      </c>
      <c r="F770" s="38"/>
      <c r="G770" s="38"/>
      <c r="H770" s="38"/>
      <c r="I770" s="38"/>
      <c r="J770" s="38"/>
      <c r="K770" s="38"/>
      <c r="L770" s="38"/>
      <c r="M770" s="38"/>
      <c r="N770" s="38"/>
      <c r="O770" s="38">
        <f>MROUND(D770*(E770+N770),1)</f>
        <v>4073</v>
      </c>
      <c r="P770" s="38">
        <f>MROUND(O770*12,1)</f>
        <v>48876</v>
      </c>
    </row>
    <row r="771" spans="1:16" s="4" customFormat="1" ht="30" customHeight="1" x14ac:dyDescent="0.25">
      <c r="A771" s="42">
        <v>2</v>
      </c>
      <c r="B771" s="49" t="s">
        <v>399</v>
      </c>
      <c r="C771" s="96">
        <v>10</v>
      </c>
      <c r="D771" s="36">
        <v>1</v>
      </c>
      <c r="E771" s="37">
        <v>3496</v>
      </c>
      <c r="F771" s="38"/>
      <c r="G771" s="38"/>
      <c r="H771" s="38"/>
      <c r="I771" s="38"/>
      <c r="J771" s="38"/>
      <c r="K771" s="38"/>
      <c r="L771" s="38"/>
      <c r="M771" s="38"/>
      <c r="N771" s="38"/>
      <c r="O771" s="38">
        <f>MROUND(D771*(E771+N771),1)</f>
        <v>3496</v>
      </c>
      <c r="P771" s="38">
        <f>MROUND(O771*12,1)</f>
        <v>41952</v>
      </c>
    </row>
    <row r="772" spans="1:16" s="4" customFormat="1" ht="15" x14ac:dyDescent="0.25">
      <c r="A772" s="145">
        <v>3</v>
      </c>
      <c r="B772" s="30" t="s">
        <v>15</v>
      </c>
      <c r="C772" s="98">
        <v>10</v>
      </c>
      <c r="D772" s="36">
        <v>1</v>
      </c>
      <c r="E772" s="37">
        <v>3496</v>
      </c>
      <c r="F772" s="38"/>
      <c r="G772" s="38"/>
      <c r="H772" s="38"/>
      <c r="I772" s="38"/>
      <c r="J772" s="38"/>
      <c r="K772" s="38"/>
      <c r="L772" s="38"/>
      <c r="M772" s="38"/>
      <c r="N772" s="38"/>
      <c r="O772" s="38">
        <f>MROUND(D772*(E772+N772),1)</f>
        <v>3496</v>
      </c>
      <c r="P772" s="38">
        <f>MROUND(O772*12,1)</f>
        <v>41952</v>
      </c>
    </row>
    <row r="773" spans="1:16" s="4" customFormat="1" ht="15" customHeight="1" x14ac:dyDescent="0.25">
      <c r="A773" s="42">
        <v>4</v>
      </c>
      <c r="B773" s="30" t="s">
        <v>41</v>
      </c>
      <c r="C773" s="98">
        <v>9</v>
      </c>
      <c r="D773" s="36">
        <v>1</v>
      </c>
      <c r="E773" s="37">
        <v>3323</v>
      </c>
      <c r="F773" s="38"/>
      <c r="G773" s="38"/>
      <c r="H773" s="38"/>
      <c r="I773" s="38"/>
      <c r="J773" s="38"/>
      <c r="K773" s="38"/>
      <c r="L773" s="38"/>
      <c r="M773" s="38"/>
      <c r="N773" s="38"/>
      <c r="O773" s="38">
        <f>MROUND(D773*(E773+N773),1)</f>
        <v>3323</v>
      </c>
      <c r="P773" s="38">
        <f>MROUND(O773*12,1)</f>
        <v>39876</v>
      </c>
    </row>
    <row r="774" spans="1:16" s="4" customFormat="1" ht="15" x14ac:dyDescent="0.25">
      <c r="A774" s="172" t="s">
        <v>17</v>
      </c>
      <c r="B774" s="173"/>
      <c r="C774" s="96"/>
      <c r="D774" s="39">
        <f>SUM(D770:D773)</f>
        <v>4</v>
      </c>
      <c r="E774" s="39"/>
      <c r="F774" s="40"/>
      <c r="G774" s="40"/>
      <c r="H774" s="40"/>
      <c r="I774" s="40"/>
      <c r="J774" s="40"/>
      <c r="K774" s="40"/>
      <c r="L774" s="59"/>
      <c r="M774" s="59"/>
      <c r="N774" s="59"/>
      <c r="O774" s="59">
        <f t="shared" ref="O774" si="225">SUM(O770:O773)</f>
        <v>14388</v>
      </c>
      <c r="P774" s="59">
        <f>MROUND(O774*12,1)</f>
        <v>172656</v>
      </c>
    </row>
    <row r="775" spans="1:16" s="4" customFormat="1" ht="15" customHeight="1" x14ac:dyDescent="0.2">
      <c r="A775" s="171" t="s">
        <v>254</v>
      </c>
      <c r="B775" s="171"/>
      <c r="C775" s="171"/>
      <c r="D775" s="171"/>
      <c r="E775" s="171"/>
      <c r="F775" s="171"/>
      <c r="G775" s="171"/>
      <c r="H775" s="171"/>
      <c r="I775" s="171"/>
      <c r="J775" s="171"/>
      <c r="K775" s="171"/>
      <c r="L775" s="171"/>
      <c r="M775" s="171"/>
      <c r="N775" s="171"/>
      <c r="O775" s="171"/>
      <c r="P775" s="171"/>
    </row>
    <row r="776" spans="1:16" s="4" customFormat="1" ht="15" customHeight="1" x14ac:dyDescent="0.25">
      <c r="A776" s="145">
        <v>1</v>
      </c>
      <c r="B776" s="30" t="s">
        <v>22</v>
      </c>
      <c r="C776" s="96">
        <v>11</v>
      </c>
      <c r="D776" s="36">
        <v>1</v>
      </c>
      <c r="E776" s="37">
        <v>3784</v>
      </c>
      <c r="F776" s="38"/>
      <c r="G776" s="38"/>
      <c r="H776" s="38"/>
      <c r="I776" s="38"/>
      <c r="J776" s="38"/>
      <c r="K776" s="38"/>
      <c r="L776" s="38"/>
      <c r="M776" s="38"/>
      <c r="N776" s="38"/>
      <c r="O776" s="38">
        <f>MROUND(D776*(E776+N776),1)</f>
        <v>3784</v>
      </c>
      <c r="P776" s="38">
        <f>MROUND(O776*12,1)</f>
        <v>45408</v>
      </c>
    </row>
    <row r="777" spans="1:16" s="4" customFormat="1" ht="15" customHeight="1" x14ac:dyDescent="0.25">
      <c r="A777" s="145">
        <v>2</v>
      </c>
      <c r="B777" s="30" t="s">
        <v>106</v>
      </c>
      <c r="C777" s="96">
        <v>10</v>
      </c>
      <c r="D777" s="36">
        <v>1</v>
      </c>
      <c r="E777" s="37">
        <v>3496</v>
      </c>
      <c r="F777" s="44"/>
      <c r="G777" s="44"/>
      <c r="H777" s="44"/>
      <c r="I777" s="44"/>
      <c r="J777" s="44"/>
      <c r="K777" s="44"/>
      <c r="L777" s="44"/>
      <c r="M777" s="44"/>
      <c r="N777" s="38"/>
      <c r="O777" s="38">
        <f>MROUND(D777*(E777+N777),1)</f>
        <v>3496</v>
      </c>
      <c r="P777" s="38">
        <f>MROUND(O777*12,1)</f>
        <v>41952</v>
      </c>
    </row>
    <row r="778" spans="1:16" s="4" customFormat="1" ht="15" customHeight="1" x14ac:dyDescent="0.25">
      <c r="A778" s="145">
        <v>3</v>
      </c>
      <c r="B778" s="127" t="s">
        <v>255</v>
      </c>
      <c r="C778" s="96">
        <v>10</v>
      </c>
      <c r="D778" s="36">
        <v>1</v>
      </c>
      <c r="E778" s="37">
        <v>3496</v>
      </c>
      <c r="F778" s="38"/>
      <c r="G778" s="38"/>
      <c r="H778" s="38"/>
      <c r="I778" s="38"/>
      <c r="J778" s="38"/>
      <c r="K778" s="38"/>
      <c r="L778" s="38"/>
      <c r="M778" s="38"/>
      <c r="N778" s="38"/>
      <c r="O778" s="38">
        <f>MROUND(D778*(E778+N778),1)</f>
        <v>3496</v>
      </c>
      <c r="P778" s="38">
        <f>MROUND(O778*12,1)</f>
        <v>41952</v>
      </c>
    </row>
    <row r="779" spans="1:16" s="4" customFormat="1" ht="15" x14ac:dyDescent="0.25">
      <c r="A779" s="145">
        <v>4</v>
      </c>
      <c r="B779" s="30" t="s">
        <v>15</v>
      </c>
      <c r="C779" s="98">
        <v>10</v>
      </c>
      <c r="D779" s="36">
        <v>1</v>
      </c>
      <c r="E779" s="37">
        <v>3496</v>
      </c>
      <c r="F779" s="38"/>
      <c r="G779" s="38"/>
      <c r="H779" s="38"/>
      <c r="I779" s="38"/>
      <c r="J779" s="38"/>
      <c r="K779" s="38"/>
      <c r="L779" s="38"/>
      <c r="M779" s="38"/>
      <c r="N779" s="38"/>
      <c r="O779" s="38">
        <f>MROUND(D779*(E779+N779),1)</f>
        <v>3496</v>
      </c>
      <c r="P779" s="38">
        <f>MROUND(O779*12,1)</f>
        <v>41952</v>
      </c>
    </row>
    <row r="780" spans="1:16" s="4" customFormat="1" ht="15" x14ac:dyDescent="0.25">
      <c r="A780" s="172" t="s">
        <v>17</v>
      </c>
      <c r="B780" s="173"/>
      <c r="C780" s="96"/>
      <c r="D780" s="39">
        <f>SUM(D776:D779)</f>
        <v>4</v>
      </c>
      <c r="E780" s="39"/>
      <c r="F780" s="40"/>
      <c r="G780" s="40"/>
      <c r="H780" s="40"/>
      <c r="I780" s="40"/>
      <c r="J780" s="40"/>
      <c r="K780" s="40"/>
      <c r="L780" s="59"/>
      <c r="M780" s="59"/>
      <c r="N780" s="59"/>
      <c r="O780" s="59">
        <f>SUM(O776:O779)</f>
        <v>14272</v>
      </c>
      <c r="P780" s="59">
        <f>MROUND(O780*12,1)</f>
        <v>171264</v>
      </c>
    </row>
    <row r="781" spans="1:16" s="4" customFormat="1" ht="15" customHeight="1" x14ac:dyDescent="0.2">
      <c r="A781" s="171" t="s">
        <v>310</v>
      </c>
      <c r="B781" s="171"/>
      <c r="C781" s="171"/>
      <c r="D781" s="171"/>
      <c r="E781" s="171"/>
      <c r="F781" s="171"/>
      <c r="G781" s="171"/>
      <c r="H781" s="171"/>
      <c r="I781" s="171"/>
      <c r="J781" s="171"/>
      <c r="K781" s="171"/>
      <c r="L781" s="171"/>
      <c r="M781" s="171"/>
      <c r="N781" s="171"/>
      <c r="O781" s="171"/>
      <c r="P781" s="171"/>
    </row>
    <row r="782" spans="1:16" s="4" customFormat="1" ht="30" x14ac:dyDescent="0.25">
      <c r="A782" s="42">
        <v>1</v>
      </c>
      <c r="B782" s="30" t="s">
        <v>311</v>
      </c>
      <c r="C782" s="98">
        <v>21</v>
      </c>
      <c r="D782" s="36">
        <v>1</v>
      </c>
      <c r="E782" s="37">
        <v>7396</v>
      </c>
      <c r="F782" s="52"/>
      <c r="G782" s="52"/>
      <c r="H782" s="52"/>
      <c r="I782" s="52"/>
      <c r="J782" s="52"/>
      <c r="K782" s="52">
        <f>MROUND(E782*0.25,1)</f>
        <v>1849</v>
      </c>
      <c r="L782" s="52">
        <f>MROUND(E782*0.15,1)</f>
        <v>1109</v>
      </c>
      <c r="M782" s="52"/>
      <c r="N782" s="38">
        <f>MROUND(F782+G782+H782+I782+J782+K782+L782+M782,1)</f>
        <v>2958</v>
      </c>
      <c r="O782" s="38">
        <f>MROUND(D782*(E782+N782),1)</f>
        <v>10354</v>
      </c>
      <c r="P782" s="38">
        <f>MROUND(O782*12,1)</f>
        <v>124248</v>
      </c>
    </row>
    <row r="783" spans="1:16" s="4" customFormat="1" ht="15" customHeight="1" x14ac:dyDescent="0.25">
      <c r="A783" s="182" t="s">
        <v>427</v>
      </c>
      <c r="B783" s="183"/>
      <c r="C783" s="183"/>
      <c r="D783" s="183"/>
      <c r="E783" s="184"/>
      <c r="F783" s="140"/>
      <c r="G783" s="140"/>
      <c r="H783" s="140"/>
      <c r="I783" s="140"/>
      <c r="J783" s="140"/>
      <c r="K783" s="140"/>
      <c r="L783" s="47"/>
      <c r="M783" s="47"/>
      <c r="N783" s="38"/>
      <c r="O783" s="38"/>
      <c r="P783" s="38"/>
    </row>
    <row r="784" spans="1:16" s="4" customFormat="1" ht="15" customHeight="1" x14ac:dyDescent="0.25">
      <c r="A784" s="42">
        <v>2</v>
      </c>
      <c r="B784" s="30" t="s">
        <v>446</v>
      </c>
      <c r="C784" s="96">
        <v>14</v>
      </c>
      <c r="D784" s="36">
        <v>1</v>
      </c>
      <c r="E784" s="37">
        <v>4649</v>
      </c>
      <c r="F784" s="38"/>
      <c r="G784" s="38">
        <f>MROUND(E784*0.2,1)</f>
        <v>930</v>
      </c>
      <c r="H784" s="38"/>
      <c r="I784" s="38"/>
      <c r="J784" s="38"/>
      <c r="K784" s="38"/>
      <c r="L784" s="52">
        <f>MROUND(E784*0.15,1)</f>
        <v>697</v>
      </c>
      <c r="M784" s="38"/>
      <c r="N784" s="38">
        <f>MROUND(F784+G784+H784+I784+J784+K784+L784+M784,1)</f>
        <v>1627</v>
      </c>
      <c r="O784" s="38">
        <f>MROUND(D784*(E784+N784),1)</f>
        <v>6276</v>
      </c>
      <c r="P784" s="38">
        <f>MROUND(O784*12,1)</f>
        <v>75312</v>
      </c>
    </row>
    <row r="785" spans="1:16" s="4" customFormat="1" ht="15" customHeight="1" x14ac:dyDescent="0.25">
      <c r="A785" s="42">
        <v>3</v>
      </c>
      <c r="B785" s="30" t="s">
        <v>14</v>
      </c>
      <c r="C785" s="98">
        <v>12</v>
      </c>
      <c r="D785" s="36">
        <v>4</v>
      </c>
      <c r="E785" s="37">
        <v>4073</v>
      </c>
      <c r="F785" s="38"/>
      <c r="G785" s="38">
        <f>MROUND(E785*0.2,1)</f>
        <v>815</v>
      </c>
      <c r="H785" s="38"/>
      <c r="I785" s="38"/>
      <c r="J785" s="38"/>
      <c r="K785" s="38"/>
      <c r="L785" s="38"/>
      <c r="M785" s="38"/>
      <c r="N785" s="38">
        <f>MROUND(F785+G785+H785+I785+J785+K785+L785+M785,1)</f>
        <v>815</v>
      </c>
      <c r="O785" s="38">
        <f>MROUND(D785*(E785+N785),1)</f>
        <v>19552</v>
      </c>
      <c r="P785" s="38">
        <f>MROUND(O785*12,1)</f>
        <v>234624</v>
      </c>
    </row>
    <row r="786" spans="1:16" s="4" customFormat="1" ht="15" customHeight="1" x14ac:dyDescent="0.25">
      <c r="A786" s="42">
        <v>4</v>
      </c>
      <c r="B786" s="30" t="s">
        <v>15</v>
      </c>
      <c r="C786" s="98">
        <v>10</v>
      </c>
      <c r="D786" s="36">
        <v>6</v>
      </c>
      <c r="E786" s="37">
        <v>3496</v>
      </c>
      <c r="F786" s="38"/>
      <c r="G786" s="38"/>
      <c r="H786" s="38"/>
      <c r="I786" s="38"/>
      <c r="J786" s="38"/>
      <c r="K786" s="38"/>
      <c r="L786" s="38"/>
      <c r="M786" s="38"/>
      <c r="N786" s="38"/>
      <c r="O786" s="38">
        <f>MROUND(D786*(E786+N786),1)</f>
        <v>20976</v>
      </c>
      <c r="P786" s="38">
        <f>MROUND(O786*12,1)</f>
        <v>251712</v>
      </c>
    </row>
    <row r="787" spans="1:16" s="4" customFormat="1" ht="15" customHeight="1" x14ac:dyDescent="0.25">
      <c r="A787" s="42">
        <v>5</v>
      </c>
      <c r="B787" s="30" t="s">
        <v>16</v>
      </c>
      <c r="C787" s="98">
        <v>9</v>
      </c>
      <c r="D787" s="36">
        <v>2</v>
      </c>
      <c r="E787" s="37">
        <v>3323</v>
      </c>
      <c r="F787" s="38"/>
      <c r="G787" s="38"/>
      <c r="H787" s="38"/>
      <c r="I787" s="38"/>
      <c r="J787" s="38"/>
      <c r="K787" s="38"/>
      <c r="L787" s="38"/>
      <c r="M787" s="38"/>
      <c r="N787" s="38"/>
      <c r="O787" s="38">
        <f>MROUND(D787*(E787+N787),1)</f>
        <v>6646</v>
      </c>
      <c r="P787" s="38">
        <f>MROUND(O787*12,1)</f>
        <v>79752</v>
      </c>
    </row>
    <row r="788" spans="1:16" s="4" customFormat="1" ht="15" customHeight="1" x14ac:dyDescent="0.25">
      <c r="A788" s="182" t="s">
        <v>428</v>
      </c>
      <c r="B788" s="183"/>
      <c r="C788" s="183"/>
      <c r="D788" s="183"/>
      <c r="E788" s="184"/>
      <c r="F788" s="140"/>
      <c r="G788" s="140"/>
      <c r="H788" s="140"/>
      <c r="I788" s="140"/>
      <c r="J788" s="140"/>
      <c r="K788" s="140"/>
      <c r="L788" s="47"/>
      <c r="M788" s="47"/>
      <c r="N788" s="38"/>
      <c r="O788" s="38"/>
      <c r="P788" s="38"/>
    </row>
    <row r="789" spans="1:16" s="4" customFormat="1" ht="15" customHeight="1" x14ac:dyDescent="0.25">
      <c r="A789" s="42">
        <v>6</v>
      </c>
      <c r="B789" s="30" t="s">
        <v>446</v>
      </c>
      <c r="C789" s="96">
        <v>14</v>
      </c>
      <c r="D789" s="36">
        <v>1</v>
      </c>
      <c r="E789" s="37">
        <v>4649</v>
      </c>
      <c r="F789" s="38"/>
      <c r="G789" s="38">
        <f>MROUND(E789*0.2,1)</f>
        <v>930</v>
      </c>
      <c r="H789" s="38"/>
      <c r="I789" s="38"/>
      <c r="J789" s="38"/>
      <c r="K789" s="38"/>
      <c r="L789" s="52">
        <f>MROUND(E789*0.15,1)</f>
        <v>697</v>
      </c>
      <c r="M789" s="38"/>
      <c r="N789" s="38">
        <f>MROUND(F789+G789+H789+I789+J789+K789+L789+M789,1)</f>
        <v>1627</v>
      </c>
      <c r="O789" s="38">
        <f>MROUND(D789*(E789+N789),1)</f>
        <v>6276</v>
      </c>
      <c r="P789" s="38">
        <f>MROUND(O789*12,1)</f>
        <v>75312</v>
      </c>
    </row>
    <row r="790" spans="1:16" s="4" customFormat="1" ht="15" customHeight="1" x14ac:dyDescent="0.25">
      <c r="A790" s="42">
        <v>7</v>
      </c>
      <c r="B790" s="30" t="s">
        <v>14</v>
      </c>
      <c r="C790" s="98">
        <v>12</v>
      </c>
      <c r="D790" s="36">
        <v>5</v>
      </c>
      <c r="E790" s="37">
        <v>4073</v>
      </c>
      <c r="F790" s="38"/>
      <c r="G790" s="38">
        <f>MROUND(E790*0.2,1)</f>
        <v>815</v>
      </c>
      <c r="H790" s="38"/>
      <c r="I790" s="38"/>
      <c r="J790" s="38"/>
      <c r="K790" s="38"/>
      <c r="L790" s="38"/>
      <c r="M790" s="38"/>
      <c r="N790" s="38">
        <f>MROUND(F790+G790+H790+I790+J790+K790+L790+M790,1)</f>
        <v>815</v>
      </c>
      <c r="O790" s="38">
        <f>MROUND(D790*(E790+N790),1)</f>
        <v>24440</v>
      </c>
      <c r="P790" s="38">
        <f>MROUND(O790*12,1)</f>
        <v>293280</v>
      </c>
    </row>
    <row r="791" spans="1:16" s="4" customFormat="1" ht="15" customHeight="1" x14ac:dyDescent="0.25">
      <c r="A791" s="42">
        <v>8</v>
      </c>
      <c r="B791" s="30" t="s">
        <v>15</v>
      </c>
      <c r="C791" s="98">
        <v>10</v>
      </c>
      <c r="D791" s="36">
        <v>1</v>
      </c>
      <c r="E791" s="37">
        <v>3496</v>
      </c>
      <c r="F791" s="38"/>
      <c r="G791" s="38"/>
      <c r="H791" s="38"/>
      <c r="I791" s="38"/>
      <c r="J791" s="38"/>
      <c r="K791" s="38"/>
      <c r="L791" s="38"/>
      <c r="M791" s="38"/>
      <c r="N791" s="38"/>
      <c r="O791" s="38">
        <f>MROUND(D791*(E791+N791),1)</f>
        <v>3496</v>
      </c>
      <c r="P791" s="38">
        <f>MROUND(O791*12,1)</f>
        <v>41952</v>
      </c>
    </row>
    <row r="792" spans="1:16" s="4" customFormat="1" ht="15" customHeight="1" x14ac:dyDescent="0.25">
      <c r="A792" s="42">
        <v>9</v>
      </c>
      <c r="B792" s="30" t="s">
        <v>16</v>
      </c>
      <c r="C792" s="98">
        <v>9</v>
      </c>
      <c r="D792" s="36">
        <v>1</v>
      </c>
      <c r="E792" s="37">
        <v>3323</v>
      </c>
      <c r="F792" s="38"/>
      <c r="G792" s="38"/>
      <c r="H792" s="38"/>
      <c r="I792" s="38"/>
      <c r="J792" s="38"/>
      <c r="K792" s="38"/>
      <c r="L792" s="38"/>
      <c r="M792" s="38"/>
      <c r="N792" s="38"/>
      <c r="O792" s="38">
        <f>MROUND(D792*(E792+N792),1)</f>
        <v>3323</v>
      </c>
      <c r="P792" s="38">
        <f>MROUND(O792*12,1)</f>
        <v>39876</v>
      </c>
    </row>
    <row r="793" spans="1:16" s="4" customFormat="1" ht="15" customHeight="1" x14ac:dyDescent="0.25">
      <c r="A793" s="182" t="s">
        <v>244</v>
      </c>
      <c r="B793" s="183"/>
      <c r="C793" s="183"/>
      <c r="D793" s="183"/>
      <c r="E793" s="184"/>
      <c r="F793" s="140"/>
      <c r="G793" s="140"/>
      <c r="H793" s="140"/>
      <c r="I793" s="140"/>
      <c r="J793" s="140"/>
      <c r="K793" s="140"/>
      <c r="L793" s="47"/>
      <c r="M793" s="47"/>
      <c r="N793" s="38"/>
      <c r="O793" s="38"/>
      <c r="P793" s="38"/>
    </row>
    <row r="794" spans="1:16" s="4" customFormat="1" ht="15" customHeight="1" x14ac:dyDescent="0.25">
      <c r="A794" s="42">
        <v>10</v>
      </c>
      <c r="B794" s="30" t="s">
        <v>44</v>
      </c>
      <c r="C794" s="98">
        <v>12</v>
      </c>
      <c r="D794" s="36">
        <v>1</v>
      </c>
      <c r="E794" s="37">
        <v>4073</v>
      </c>
      <c r="F794" s="38"/>
      <c r="G794" s="38"/>
      <c r="H794" s="38"/>
      <c r="I794" s="38"/>
      <c r="J794" s="38"/>
      <c r="K794" s="38"/>
      <c r="L794" s="38"/>
      <c r="M794" s="38"/>
      <c r="N794" s="38"/>
      <c r="O794" s="38">
        <f>MROUND(D794*(E794+N794),1)</f>
        <v>4073</v>
      </c>
      <c r="P794" s="38">
        <f>MROUND(O794*12,1)</f>
        <v>48876</v>
      </c>
    </row>
    <row r="795" spans="1:16" s="4" customFormat="1" ht="15" customHeight="1" x14ac:dyDescent="0.25">
      <c r="A795" s="42">
        <v>11</v>
      </c>
      <c r="B795" s="30" t="s">
        <v>245</v>
      </c>
      <c r="C795" s="98">
        <v>10</v>
      </c>
      <c r="D795" s="36">
        <v>1</v>
      </c>
      <c r="E795" s="37">
        <v>3496</v>
      </c>
      <c r="F795" s="38"/>
      <c r="G795" s="38"/>
      <c r="H795" s="38"/>
      <c r="I795" s="38"/>
      <c r="J795" s="38"/>
      <c r="K795" s="38"/>
      <c r="L795" s="38"/>
      <c r="M795" s="38"/>
      <c r="N795" s="38"/>
      <c r="O795" s="38">
        <f>MROUND(D795*(E795+N795),1)</f>
        <v>3496</v>
      </c>
      <c r="P795" s="38">
        <f>MROUND(O795*12,1)</f>
        <v>41952</v>
      </c>
    </row>
    <row r="796" spans="1:16" s="4" customFormat="1" ht="15" customHeight="1" x14ac:dyDescent="0.25">
      <c r="A796" s="42">
        <v>12</v>
      </c>
      <c r="B796" s="30" t="s">
        <v>101</v>
      </c>
      <c r="C796" s="98">
        <v>8</v>
      </c>
      <c r="D796" s="36">
        <v>1</v>
      </c>
      <c r="E796" s="37">
        <v>3150</v>
      </c>
      <c r="F796" s="38"/>
      <c r="G796" s="38"/>
      <c r="H796" s="38"/>
      <c r="I796" s="38"/>
      <c r="J796" s="38"/>
      <c r="K796" s="38"/>
      <c r="L796" s="38"/>
      <c r="M796" s="38"/>
      <c r="N796" s="38"/>
      <c r="O796" s="38">
        <f>MROUND(D796*(E796+N796),1)</f>
        <v>3150</v>
      </c>
      <c r="P796" s="38">
        <f>MROUND(O796*12,1)</f>
        <v>37800</v>
      </c>
    </row>
    <row r="797" spans="1:16" s="4" customFormat="1" ht="15" customHeight="1" x14ac:dyDescent="0.25">
      <c r="A797" s="182" t="s">
        <v>429</v>
      </c>
      <c r="B797" s="183"/>
      <c r="C797" s="183"/>
      <c r="D797" s="183"/>
      <c r="E797" s="184"/>
      <c r="F797" s="140"/>
      <c r="G797" s="140"/>
      <c r="H797" s="140"/>
      <c r="I797" s="140"/>
      <c r="J797" s="140"/>
      <c r="K797" s="140"/>
      <c r="L797" s="47"/>
      <c r="M797" s="47"/>
      <c r="N797" s="38"/>
      <c r="O797" s="38"/>
      <c r="P797" s="38"/>
    </row>
    <row r="798" spans="1:16" s="4" customFormat="1" ht="15" customHeight="1" x14ac:dyDescent="0.25">
      <c r="A798" s="42">
        <v>13</v>
      </c>
      <c r="B798" s="30" t="s">
        <v>44</v>
      </c>
      <c r="C798" s="98">
        <v>12</v>
      </c>
      <c r="D798" s="36">
        <v>1</v>
      </c>
      <c r="E798" s="37">
        <v>4073</v>
      </c>
      <c r="F798" s="38"/>
      <c r="G798" s="38">
        <f>MROUND(E798*0.2,1)</f>
        <v>815</v>
      </c>
      <c r="H798" s="38"/>
      <c r="I798" s="38"/>
      <c r="J798" s="38"/>
      <c r="K798" s="38"/>
      <c r="L798" s="38"/>
      <c r="M798" s="38"/>
      <c r="N798" s="38">
        <f>MROUND(F798+G798+H798+I798+J798+K798+L798+M798,1)</f>
        <v>815</v>
      </c>
      <c r="O798" s="38">
        <f>MROUND(D798*(E798+N798),1)</f>
        <v>4888</v>
      </c>
      <c r="P798" s="38">
        <f>MROUND(O798*12,1)</f>
        <v>58656</v>
      </c>
    </row>
    <row r="799" spans="1:16" s="4" customFormat="1" ht="15" customHeight="1" x14ac:dyDescent="0.25">
      <c r="A799" s="42">
        <v>14</v>
      </c>
      <c r="B799" s="30" t="s">
        <v>15</v>
      </c>
      <c r="C799" s="98">
        <v>10</v>
      </c>
      <c r="D799" s="36">
        <v>3</v>
      </c>
      <c r="E799" s="37">
        <v>3496</v>
      </c>
      <c r="F799" s="38"/>
      <c r="G799" s="38"/>
      <c r="H799" s="38"/>
      <c r="I799" s="38"/>
      <c r="J799" s="38"/>
      <c r="K799" s="38"/>
      <c r="L799" s="38"/>
      <c r="M799" s="38"/>
      <c r="N799" s="38"/>
      <c r="O799" s="38">
        <f>MROUND(D799*(E799+N799),1)</f>
        <v>10488</v>
      </c>
      <c r="P799" s="38">
        <f>MROUND(O799*12,1)</f>
        <v>125856</v>
      </c>
    </row>
    <row r="800" spans="1:16" s="4" customFormat="1" ht="15" customHeight="1" x14ac:dyDescent="0.25">
      <c r="A800" s="42">
        <v>15</v>
      </c>
      <c r="B800" s="30" t="s">
        <v>16</v>
      </c>
      <c r="C800" s="98">
        <v>9</v>
      </c>
      <c r="D800" s="36">
        <v>2</v>
      </c>
      <c r="E800" s="37">
        <v>3323</v>
      </c>
      <c r="F800" s="38"/>
      <c r="G800" s="38"/>
      <c r="H800" s="38"/>
      <c r="I800" s="38"/>
      <c r="J800" s="38"/>
      <c r="K800" s="38"/>
      <c r="L800" s="38"/>
      <c r="M800" s="38"/>
      <c r="N800" s="38"/>
      <c r="O800" s="38">
        <f>MROUND(D800*(E800+N800),1)</f>
        <v>6646</v>
      </c>
      <c r="P800" s="38">
        <f>MROUND(O800*12,1)</f>
        <v>79752</v>
      </c>
    </row>
    <row r="801" spans="1:16" s="4" customFormat="1" ht="30" customHeight="1" x14ac:dyDescent="0.25">
      <c r="A801" s="182" t="s">
        <v>265</v>
      </c>
      <c r="B801" s="183"/>
      <c r="C801" s="183"/>
      <c r="D801" s="183"/>
      <c r="E801" s="184"/>
      <c r="F801" s="140"/>
      <c r="G801" s="140"/>
      <c r="H801" s="140"/>
      <c r="I801" s="140"/>
      <c r="J801" s="140"/>
      <c r="K801" s="140"/>
      <c r="L801" s="47"/>
      <c r="M801" s="47"/>
      <c r="N801" s="38"/>
      <c r="O801" s="38"/>
      <c r="P801" s="38"/>
    </row>
    <row r="802" spans="1:16" s="4" customFormat="1" ht="15" customHeight="1" x14ac:dyDescent="0.25">
      <c r="A802" s="42">
        <v>16</v>
      </c>
      <c r="B802" s="30" t="s">
        <v>44</v>
      </c>
      <c r="C802" s="98">
        <v>12</v>
      </c>
      <c r="D802" s="36">
        <v>1</v>
      </c>
      <c r="E802" s="37">
        <v>4073</v>
      </c>
      <c r="F802" s="38"/>
      <c r="G802" s="38">
        <f>MROUND(E802*0.2,1)</f>
        <v>815</v>
      </c>
      <c r="H802" s="38"/>
      <c r="I802" s="38"/>
      <c r="J802" s="38"/>
      <c r="K802" s="38"/>
      <c r="L802" s="38"/>
      <c r="M802" s="38"/>
      <c r="N802" s="38">
        <f>MROUND(F802+G802+H802+I802+J802+K802+L802+M802,1)</f>
        <v>815</v>
      </c>
      <c r="O802" s="38">
        <f>MROUND(D802*(E802+N802),1)</f>
        <v>4888</v>
      </c>
      <c r="P802" s="38">
        <f>MROUND(O802*12,1)</f>
        <v>58656</v>
      </c>
    </row>
    <row r="803" spans="1:16" s="4" customFormat="1" ht="15" customHeight="1" x14ac:dyDescent="0.25">
      <c r="A803" s="42">
        <v>17</v>
      </c>
      <c r="B803" s="30" t="s">
        <v>107</v>
      </c>
      <c r="C803" s="98">
        <v>12</v>
      </c>
      <c r="D803" s="36">
        <v>1</v>
      </c>
      <c r="E803" s="37">
        <v>4073</v>
      </c>
      <c r="F803" s="38"/>
      <c r="G803" s="38">
        <f>MROUND(E803*0.2,1)</f>
        <v>815</v>
      </c>
      <c r="H803" s="38"/>
      <c r="I803" s="38"/>
      <c r="J803" s="38"/>
      <c r="K803" s="38"/>
      <c r="L803" s="38"/>
      <c r="M803" s="38"/>
      <c r="N803" s="38">
        <f>MROUND(F803+G803+H803+I803+J803+K803+L803+M803,1)</f>
        <v>815</v>
      </c>
      <c r="O803" s="38">
        <f>MROUND(D803*(E803+N803),1)</f>
        <v>4888</v>
      </c>
      <c r="P803" s="38">
        <f>MROUND(O803*12,1)</f>
        <v>58656</v>
      </c>
    </row>
    <row r="804" spans="1:16" s="4" customFormat="1" ht="15" customHeight="1" x14ac:dyDescent="0.25">
      <c r="A804" s="145">
        <v>18</v>
      </c>
      <c r="B804" s="30" t="s">
        <v>15</v>
      </c>
      <c r="C804" s="96">
        <v>10</v>
      </c>
      <c r="D804" s="36">
        <v>5</v>
      </c>
      <c r="E804" s="37">
        <v>3496</v>
      </c>
      <c r="F804" s="38"/>
      <c r="G804" s="38"/>
      <c r="H804" s="38"/>
      <c r="I804" s="38"/>
      <c r="J804" s="38"/>
      <c r="K804" s="38"/>
      <c r="L804" s="38"/>
      <c r="M804" s="38"/>
      <c r="N804" s="38"/>
      <c r="O804" s="38">
        <f>MROUND(D804*(E804+N804),1)</f>
        <v>17480</v>
      </c>
      <c r="P804" s="38">
        <f>MROUND(O804*12,1)</f>
        <v>209760</v>
      </c>
    </row>
    <row r="805" spans="1:16" s="4" customFormat="1" ht="15" customHeight="1" x14ac:dyDescent="0.25">
      <c r="A805" s="145">
        <v>19</v>
      </c>
      <c r="B805" s="30" t="s">
        <v>41</v>
      </c>
      <c r="C805" s="98">
        <v>9</v>
      </c>
      <c r="D805" s="36">
        <v>1</v>
      </c>
      <c r="E805" s="37">
        <v>3323</v>
      </c>
      <c r="F805" s="38"/>
      <c r="G805" s="38"/>
      <c r="H805" s="38"/>
      <c r="I805" s="38"/>
      <c r="J805" s="38"/>
      <c r="K805" s="38"/>
      <c r="L805" s="38"/>
      <c r="M805" s="38"/>
      <c r="N805" s="38"/>
      <c r="O805" s="38">
        <f>MROUND(D805*(E805+N805),1)</f>
        <v>3323</v>
      </c>
      <c r="P805" s="38">
        <f>MROUND(O805*12,1)</f>
        <v>39876</v>
      </c>
    </row>
    <row r="806" spans="1:16" s="4" customFormat="1" ht="15" customHeight="1" x14ac:dyDescent="0.25">
      <c r="A806" s="182" t="s">
        <v>296</v>
      </c>
      <c r="B806" s="183"/>
      <c r="C806" s="183"/>
      <c r="D806" s="183"/>
      <c r="E806" s="184"/>
      <c r="F806" s="140"/>
      <c r="G806" s="140"/>
      <c r="H806" s="140"/>
      <c r="I806" s="140"/>
      <c r="J806" s="140"/>
      <c r="K806" s="140"/>
      <c r="L806" s="47"/>
      <c r="M806" s="47"/>
      <c r="N806" s="38"/>
      <c r="O806" s="38"/>
      <c r="P806" s="38"/>
    </row>
    <row r="807" spans="1:16" s="4" customFormat="1" ht="15" customHeight="1" x14ac:dyDescent="0.25">
      <c r="A807" s="42">
        <v>20</v>
      </c>
      <c r="B807" s="30" t="s">
        <v>44</v>
      </c>
      <c r="C807" s="98">
        <v>12</v>
      </c>
      <c r="D807" s="36">
        <v>1</v>
      </c>
      <c r="E807" s="37">
        <v>4073</v>
      </c>
      <c r="F807" s="38"/>
      <c r="G807" s="38"/>
      <c r="H807" s="38"/>
      <c r="I807" s="38"/>
      <c r="J807" s="38"/>
      <c r="K807" s="38"/>
      <c r="L807" s="38"/>
      <c r="M807" s="38"/>
      <c r="N807" s="38"/>
      <c r="O807" s="38">
        <f>MROUND(D807*(E807+N807),1)</f>
        <v>4073</v>
      </c>
      <c r="P807" s="38">
        <f>MROUND(O807*12,1)</f>
        <v>48876</v>
      </c>
    </row>
    <row r="808" spans="1:16" s="4" customFormat="1" ht="30" customHeight="1" x14ac:dyDescent="0.25">
      <c r="A808" s="42">
        <v>21</v>
      </c>
      <c r="B808" s="30" t="s">
        <v>477</v>
      </c>
      <c r="C808" s="98">
        <v>10</v>
      </c>
      <c r="D808" s="36">
        <v>1</v>
      </c>
      <c r="E808" s="37">
        <v>3496</v>
      </c>
      <c r="F808" s="38"/>
      <c r="G808" s="38"/>
      <c r="H808" s="38"/>
      <c r="I808" s="38"/>
      <c r="J808" s="38"/>
      <c r="K808" s="38"/>
      <c r="L808" s="38"/>
      <c r="M808" s="38"/>
      <c r="N808" s="38"/>
      <c r="O808" s="38">
        <f>MROUND(D808*(E808+N808),1)</f>
        <v>3496</v>
      </c>
      <c r="P808" s="38">
        <f>MROUND(O808*12,1)</f>
        <v>41952</v>
      </c>
    </row>
    <row r="809" spans="1:16" s="4" customFormat="1" ht="15" customHeight="1" x14ac:dyDescent="0.25">
      <c r="A809" s="145">
        <v>22</v>
      </c>
      <c r="B809" s="30" t="s">
        <v>15</v>
      </c>
      <c r="C809" s="96">
        <v>10</v>
      </c>
      <c r="D809" s="36">
        <v>1</v>
      </c>
      <c r="E809" s="37">
        <v>3496</v>
      </c>
      <c r="F809" s="38"/>
      <c r="G809" s="38"/>
      <c r="H809" s="38"/>
      <c r="I809" s="38"/>
      <c r="J809" s="38"/>
      <c r="K809" s="38"/>
      <c r="L809" s="38"/>
      <c r="M809" s="38"/>
      <c r="N809" s="38"/>
      <c r="O809" s="38">
        <f>MROUND(D809*(E809+N809),1)</f>
        <v>3496</v>
      </c>
      <c r="P809" s="38">
        <f>MROUND(O809*12,1)</f>
        <v>41952</v>
      </c>
    </row>
    <row r="810" spans="1:16" s="4" customFormat="1" ht="15" customHeight="1" x14ac:dyDescent="0.25">
      <c r="A810" s="42">
        <v>23</v>
      </c>
      <c r="B810" s="30" t="s">
        <v>16</v>
      </c>
      <c r="C810" s="98">
        <v>9</v>
      </c>
      <c r="D810" s="36">
        <v>1</v>
      </c>
      <c r="E810" s="37">
        <v>3323</v>
      </c>
      <c r="F810" s="38"/>
      <c r="G810" s="38"/>
      <c r="H810" s="38"/>
      <c r="I810" s="38"/>
      <c r="J810" s="38"/>
      <c r="K810" s="38"/>
      <c r="L810" s="38"/>
      <c r="M810" s="38"/>
      <c r="N810" s="38"/>
      <c r="O810" s="38">
        <f>MROUND(D810*(E810+N810),1)</f>
        <v>3323</v>
      </c>
      <c r="P810" s="38">
        <f>MROUND(O810*12,1)</f>
        <v>39876</v>
      </c>
    </row>
    <row r="811" spans="1:16" s="4" customFormat="1" ht="15" customHeight="1" x14ac:dyDescent="0.25">
      <c r="A811" s="42">
        <v>24</v>
      </c>
      <c r="B811" s="30" t="s">
        <v>19</v>
      </c>
      <c r="C811" s="98">
        <v>7</v>
      </c>
      <c r="D811" s="36">
        <v>1</v>
      </c>
      <c r="E811" s="37">
        <v>2958</v>
      </c>
      <c r="F811" s="38"/>
      <c r="G811" s="38"/>
      <c r="H811" s="38"/>
      <c r="I811" s="38"/>
      <c r="J811" s="38"/>
      <c r="K811" s="38"/>
      <c r="L811" s="38"/>
      <c r="M811" s="38"/>
      <c r="N811" s="38"/>
      <c r="O811" s="38">
        <f>MROUND(D811*(E811+N811),1)</f>
        <v>2958</v>
      </c>
      <c r="P811" s="38">
        <f>MROUND(O811*12,1)</f>
        <v>35496</v>
      </c>
    </row>
    <row r="812" spans="1:16" s="4" customFormat="1" ht="15" x14ac:dyDescent="0.25">
      <c r="A812" s="172" t="s">
        <v>17</v>
      </c>
      <c r="B812" s="173"/>
      <c r="C812" s="96"/>
      <c r="D812" s="39">
        <f>SUM(D782:D811)</f>
        <v>44</v>
      </c>
      <c r="E812" s="39"/>
      <c r="F812" s="40"/>
      <c r="G812" s="40"/>
      <c r="H812" s="40"/>
      <c r="I812" s="40"/>
      <c r="J812" s="40"/>
      <c r="K812" s="40"/>
      <c r="L812" s="59"/>
      <c r="M812" s="59"/>
      <c r="N812" s="38"/>
      <c r="O812" s="59">
        <f>SUM(O782:O811)</f>
        <v>182005</v>
      </c>
      <c r="P812" s="59">
        <f>SUM(P782:P811)</f>
        <v>2184060</v>
      </c>
    </row>
    <row r="813" spans="1:16" s="4" customFormat="1" ht="15" x14ac:dyDescent="0.25">
      <c r="A813" s="177" t="s">
        <v>358</v>
      </c>
      <c r="B813" s="178"/>
      <c r="C813" s="97"/>
      <c r="D813" s="45">
        <f>D808</f>
        <v>1</v>
      </c>
      <c r="E813" s="45"/>
      <c r="F813" s="46"/>
      <c r="G813" s="46"/>
      <c r="H813" s="46"/>
      <c r="I813" s="46"/>
      <c r="J813" s="46"/>
      <c r="K813" s="46"/>
      <c r="L813" s="38"/>
      <c r="M813" s="38"/>
      <c r="N813" s="38"/>
      <c r="O813" s="32">
        <f>O808</f>
        <v>3496</v>
      </c>
      <c r="P813" s="38">
        <f>MROUND(O808*12,1)</f>
        <v>41952</v>
      </c>
    </row>
    <row r="814" spans="1:16" s="4" customFormat="1" ht="16.5" customHeight="1" x14ac:dyDescent="0.2">
      <c r="A814" s="171" t="s">
        <v>84</v>
      </c>
      <c r="B814" s="171"/>
      <c r="C814" s="171"/>
      <c r="D814" s="171"/>
      <c r="E814" s="171"/>
      <c r="F814" s="171"/>
      <c r="G814" s="171"/>
      <c r="H814" s="171"/>
      <c r="I814" s="171"/>
      <c r="J814" s="171"/>
      <c r="K814" s="171"/>
      <c r="L814" s="171"/>
      <c r="M814" s="171"/>
      <c r="N814" s="171"/>
      <c r="O814" s="171"/>
      <c r="P814" s="171"/>
    </row>
    <row r="815" spans="1:16" s="4" customFormat="1" ht="30" x14ac:dyDescent="0.25">
      <c r="A815" s="42">
        <v>1</v>
      </c>
      <c r="B815" s="30" t="s">
        <v>498</v>
      </c>
      <c r="C815" s="98">
        <v>14</v>
      </c>
      <c r="D815" s="36">
        <v>1</v>
      </c>
      <c r="E815" s="37">
        <v>4649</v>
      </c>
      <c r="F815" s="38"/>
      <c r="G815" s="41">
        <f>MROUND(E815*0.2,1)</f>
        <v>930</v>
      </c>
      <c r="H815" s="41"/>
      <c r="I815" s="38"/>
      <c r="J815" s="38"/>
      <c r="K815" s="33">
        <f>MROUND(E815*0.25,1)</f>
        <v>1162</v>
      </c>
      <c r="L815" s="38">
        <f>MROUND(E815*0.15,1)</f>
        <v>697</v>
      </c>
      <c r="M815" s="38"/>
      <c r="N815" s="38">
        <f>MROUND(F815+G815+H815+I815+J815+K815+L815+M815,1)</f>
        <v>2789</v>
      </c>
      <c r="O815" s="38">
        <f>MROUND(D815*(E815+N815),1)</f>
        <v>7438</v>
      </c>
      <c r="P815" s="38">
        <f>MROUND(O815*12,1)</f>
        <v>89256</v>
      </c>
    </row>
    <row r="816" spans="1:16" s="4" customFormat="1" ht="30" customHeight="1" x14ac:dyDescent="0.25">
      <c r="A816" s="42">
        <v>2</v>
      </c>
      <c r="B816" s="30" t="s">
        <v>45</v>
      </c>
      <c r="C816" s="96"/>
      <c r="D816" s="36">
        <v>1</v>
      </c>
      <c r="E816" s="37">
        <v>4184</v>
      </c>
      <c r="F816" s="38"/>
      <c r="G816" s="41">
        <f>MROUND(E816*0.2,1)</f>
        <v>837</v>
      </c>
      <c r="H816" s="41"/>
      <c r="I816" s="38"/>
      <c r="J816" s="38"/>
      <c r="K816" s="38"/>
      <c r="L816" s="38"/>
      <c r="M816" s="38"/>
      <c r="N816" s="38">
        <f>MROUND(F816+G816+H816+I816+J816+K816+L816+M816,1)</f>
        <v>837</v>
      </c>
      <c r="O816" s="38">
        <f>MROUND(D816*(E816+N816),1)</f>
        <v>5021</v>
      </c>
      <c r="P816" s="38">
        <f>MROUND(O816*12,1)</f>
        <v>60252</v>
      </c>
    </row>
    <row r="817" spans="1:16" s="4" customFormat="1" ht="15" x14ac:dyDescent="0.25">
      <c r="A817" s="42">
        <v>3</v>
      </c>
      <c r="B817" s="127" t="s">
        <v>49</v>
      </c>
      <c r="C817" s="96"/>
      <c r="D817" s="36">
        <v>1</v>
      </c>
      <c r="E817" s="37">
        <v>4184</v>
      </c>
      <c r="F817" s="38"/>
      <c r="G817" s="41">
        <f>MROUND(E817*0.2,1)</f>
        <v>837</v>
      </c>
      <c r="H817" s="41"/>
      <c r="I817" s="38"/>
      <c r="J817" s="38"/>
      <c r="K817" s="38"/>
      <c r="L817" s="38"/>
      <c r="M817" s="38"/>
      <c r="N817" s="38">
        <f>MROUND(F817+G817+H817+I817+J817+K817+L817+M817,1)</f>
        <v>837</v>
      </c>
      <c r="O817" s="38">
        <f>MROUND(D817*(E817+N817),1)</f>
        <v>5021</v>
      </c>
      <c r="P817" s="38">
        <f>MROUND(O817*12,1)</f>
        <v>60252</v>
      </c>
    </row>
    <row r="818" spans="1:16" s="4" customFormat="1" ht="15" x14ac:dyDescent="0.25">
      <c r="A818" s="188" t="s">
        <v>50</v>
      </c>
      <c r="B818" s="189"/>
      <c r="C818" s="189"/>
      <c r="D818" s="189"/>
      <c r="E818" s="190"/>
      <c r="F818" s="38"/>
      <c r="G818" s="41"/>
      <c r="H818" s="38"/>
      <c r="I818" s="38"/>
      <c r="J818" s="38"/>
      <c r="K818" s="38"/>
      <c r="L818" s="38"/>
      <c r="M818" s="38"/>
      <c r="N818" s="38"/>
      <c r="O818" s="38"/>
      <c r="P818" s="38"/>
    </row>
    <row r="819" spans="1:16" s="4" customFormat="1" ht="15" x14ac:dyDescent="0.25">
      <c r="A819" s="42">
        <v>4</v>
      </c>
      <c r="B819" s="30" t="s">
        <v>34</v>
      </c>
      <c r="C819" s="96">
        <v>12</v>
      </c>
      <c r="D819" s="36">
        <v>1</v>
      </c>
      <c r="E819" s="37">
        <v>4073</v>
      </c>
      <c r="F819" s="38"/>
      <c r="G819" s="41">
        <f>MROUND(E819*0.2,1)</f>
        <v>815</v>
      </c>
      <c r="H819" s="41"/>
      <c r="I819" s="38"/>
      <c r="J819" s="38"/>
      <c r="K819" s="38"/>
      <c r="L819" s="38"/>
      <c r="M819" s="38"/>
      <c r="N819" s="38">
        <f>MROUND(F819+G819+H819+I819+J819+K819+L819+M819,1)</f>
        <v>815</v>
      </c>
      <c r="O819" s="38">
        <f>MROUND(D819*(E819+N819),1)</f>
        <v>4888</v>
      </c>
      <c r="P819" s="38">
        <f>MROUND(O819*12,1)</f>
        <v>58656</v>
      </c>
    </row>
    <row r="820" spans="1:16" s="4" customFormat="1" ht="15" customHeight="1" x14ac:dyDescent="0.25">
      <c r="A820" s="179" t="s">
        <v>51</v>
      </c>
      <c r="B820" s="180"/>
      <c r="C820" s="180"/>
      <c r="D820" s="180"/>
      <c r="E820" s="181"/>
      <c r="F820" s="38"/>
      <c r="G820" s="41"/>
      <c r="H820" s="41"/>
      <c r="I820" s="38"/>
      <c r="J820" s="38"/>
      <c r="K820" s="38"/>
      <c r="L820" s="38"/>
      <c r="M820" s="38"/>
      <c r="N820" s="38"/>
      <c r="O820" s="38"/>
      <c r="P820" s="38"/>
    </row>
    <row r="821" spans="1:16" s="4" customFormat="1" ht="15" x14ac:dyDescent="0.25">
      <c r="A821" s="42">
        <v>5</v>
      </c>
      <c r="B821" s="30" t="s">
        <v>38</v>
      </c>
      <c r="C821" s="96">
        <v>11</v>
      </c>
      <c r="D821" s="36">
        <v>1</v>
      </c>
      <c r="E821" s="37">
        <v>3784</v>
      </c>
      <c r="F821" s="38"/>
      <c r="G821" s="41">
        <f>MROUND(E821*0.2,1)</f>
        <v>757</v>
      </c>
      <c r="H821" s="41"/>
      <c r="I821" s="38"/>
      <c r="J821" s="38"/>
      <c r="K821" s="38"/>
      <c r="L821" s="38"/>
      <c r="M821" s="38"/>
      <c r="N821" s="38">
        <f>MROUND(F821+G821+H821+I821+J821+K821+L821+M821,1)</f>
        <v>757</v>
      </c>
      <c r="O821" s="38">
        <f>MROUND(D821*(E821+N821),1)</f>
        <v>4541</v>
      </c>
      <c r="P821" s="38">
        <f>MROUND(O821*12,1)</f>
        <v>54492</v>
      </c>
    </row>
    <row r="822" spans="1:16" s="4" customFormat="1" ht="15" customHeight="1" x14ac:dyDescent="0.25">
      <c r="A822" s="42">
        <v>6</v>
      </c>
      <c r="B822" s="30" t="s">
        <v>46</v>
      </c>
      <c r="C822" s="96">
        <v>10</v>
      </c>
      <c r="D822" s="36">
        <v>1</v>
      </c>
      <c r="E822" s="37">
        <v>3496</v>
      </c>
      <c r="F822" s="38"/>
      <c r="G822" s="41">
        <f>MROUND(E822*0.2,1)</f>
        <v>699</v>
      </c>
      <c r="H822" s="41"/>
      <c r="I822" s="38"/>
      <c r="J822" s="38"/>
      <c r="K822" s="38"/>
      <c r="L822" s="38"/>
      <c r="M822" s="38"/>
      <c r="N822" s="38">
        <f>MROUND(F822+G822+H822+I822+J822+K822+L822+M822,1)</f>
        <v>699</v>
      </c>
      <c r="O822" s="38">
        <f>MROUND(D822*(E822+N822),1)</f>
        <v>4195</v>
      </c>
      <c r="P822" s="38">
        <f>MROUND(O822*12,1)</f>
        <v>50340</v>
      </c>
    </row>
    <row r="823" spans="1:16" s="4" customFormat="1" ht="15" customHeight="1" x14ac:dyDescent="0.25">
      <c r="A823" s="179" t="s">
        <v>52</v>
      </c>
      <c r="B823" s="180"/>
      <c r="C823" s="180"/>
      <c r="D823" s="180"/>
      <c r="E823" s="181"/>
      <c r="F823" s="38"/>
      <c r="G823" s="41"/>
      <c r="H823" s="41"/>
      <c r="I823" s="38"/>
      <c r="J823" s="38"/>
      <c r="K823" s="38"/>
      <c r="L823" s="38"/>
      <c r="M823" s="38"/>
      <c r="N823" s="38"/>
      <c r="O823" s="38"/>
      <c r="P823" s="38"/>
    </row>
    <row r="824" spans="1:16" s="4" customFormat="1" ht="15" x14ac:dyDescent="0.25">
      <c r="A824" s="42">
        <v>7</v>
      </c>
      <c r="B824" s="30" t="s">
        <v>38</v>
      </c>
      <c r="C824" s="96">
        <v>11</v>
      </c>
      <c r="D824" s="36">
        <v>1</v>
      </c>
      <c r="E824" s="37">
        <v>3784</v>
      </c>
      <c r="F824" s="38"/>
      <c r="G824" s="41">
        <f>MROUND(E824*0.2,1)</f>
        <v>757</v>
      </c>
      <c r="H824" s="41"/>
      <c r="I824" s="38"/>
      <c r="J824" s="38"/>
      <c r="K824" s="38"/>
      <c r="L824" s="38"/>
      <c r="M824" s="38"/>
      <c r="N824" s="38">
        <f>MROUND(F824+G824+H824+I824+J824+K824+L824+M824,1)</f>
        <v>757</v>
      </c>
      <c r="O824" s="38">
        <f>MROUND(D824*(E824+N824),1)</f>
        <v>4541</v>
      </c>
      <c r="P824" s="38">
        <f>MROUND(O824*12,1)</f>
        <v>54492</v>
      </c>
    </row>
    <row r="825" spans="1:16" s="4" customFormat="1" ht="15" customHeight="1" x14ac:dyDescent="0.25">
      <c r="A825" s="42">
        <v>8</v>
      </c>
      <c r="B825" s="30" t="s">
        <v>55</v>
      </c>
      <c r="C825" s="96">
        <v>11</v>
      </c>
      <c r="D825" s="36">
        <v>1</v>
      </c>
      <c r="E825" s="37">
        <v>3784</v>
      </c>
      <c r="F825" s="38"/>
      <c r="G825" s="41">
        <f>MROUND(E825*0.2,1)</f>
        <v>757</v>
      </c>
      <c r="H825" s="41"/>
      <c r="I825" s="38"/>
      <c r="J825" s="38"/>
      <c r="K825" s="38"/>
      <c r="L825" s="38"/>
      <c r="M825" s="38"/>
      <c r="N825" s="38">
        <f>MROUND(F825+G825+H825+I825+J825+K825+L825+M825,1)</f>
        <v>757</v>
      </c>
      <c r="O825" s="38">
        <f>MROUND(D825*(E825+N825),1)</f>
        <v>4541</v>
      </c>
      <c r="P825" s="38">
        <f>MROUND(O825*12,1)</f>
        <v>54492</v>
      </c>
    </row>
    <row r="826" spans="1:16" s="4" customFormat="1" ht="15" x14ac:dyDescent="0.25">
      <c r="A826" s="42">
        <v>9</v>
      </c>
      <c r="B826" s="30" t="s">
        <v>48</v>
      </c>
      <c r="C826" s="96">
        <v>8</v>
      </c>
      <c r="D826" s="36">
        <v>1</v>
      </c>
      <c r="E826" s="37">
        <v>3150</v>
      </c>
      <c r="F826" s="38"/>
      <c r="G826" s="41">
        <f>MROUND(E826*0.2,1)</f>
        <v>630</v>
      </c>
      <c r="H826" s="41"/>
      <c r="I826" s="38"/>
      <c r="J826" s="38"/>
      <c r="K826" s="38"/>
      <c r="L826" s="38"/>
      <c r="M826" s="38"/>
      <c r="N826" s="38">
        <f>MROUND(F826+G826+H826+I826+J826+K826+L826+M826,1)</f>
        <v>630</v>
      </c>
      <c r="O826" s="38">
        <f>MROUND(D826*(E826+N826),1)</f>
        <v>3780</v>
      </c>
      <c r="P826" s="38">
        <f>MROUND(O826*12,1)</f>
        <v>45360</v>
      </c>
    </row>
    <row r="827" spans="1:16" s="4" customFormat="1" ht="15" x14ac:dyDescent="0.25">
      <c r="A827" s="182" t="s">
        <v>54</v>
      </c>
      <c r="B827" s="183"/>
      <c r="C827" s="183"/>
      <c r="D827" s="183"/>
      <c r="E827" s="184"/>
      <c r="F827" s="140"/>
      <c r="G827" s="140"/>
      <c r="H827" s="140"/>
      <c r="I827" s="140"/>
      <c r="J827" s="140"/>
      <c r="K827" s="140"/>
      <c r="L827" s="47"/>
      <c r="M827" s="47"/>
      <c r="N827" s="38"/>
      <c r="O827" s="38"/>
      <c r="P827" s="38"/>
    </row>
    <row r="828" spans="1:16" s="4" customFormat="1" ht="15" customHeight="1" x14ac:dyDescent="0.25">
      <c r="A828" s="42">
        <v>10</v>
      </c>
      <c r="B828" s="30" t="s">
        <v>34</v>
      </c>
      <c r="C828" s="96">
        <v>12</v>
      </c>
      <c r="D828" s="36">
        <v>1</v>
      </c>
      <c r="E828" s="37">
        <v>4073</v>
      </c>
      <c r="F828" s="38"/>
      <c r="G828" s="41">
        <f>MROUND(E828*0.2,1)</f>
        <v>815</v>
      </c>
      <c r="H828" s="41"/>
      <c r="I828" s="38"/>
      <c r="J828" s="38"/>
      <c r="K828" s="38"/>
      <c r="L828" s="38"/>
      <c r="M828" s="38"/>
      <c r="N828" s="38">
        <f>MROUND(F828+G828+H828+I828+J828+K828+L828+M828,1)</f>
        <v>815</v>
      </c>
      <c r="O828" s="38">
        <f>MROUND(D828*(E828+N828),1)</f>
        <v>4888</v>
      </c>
      <c r="P828" s="38">
        <f>MROUND(O828*12,1)</f>
        <v>58656</v>
      </c>
    </row>
    <row r="829" spans="1:16" s="4" customFormat="1" ht="15" customHeight="1" x14ac:dyDescent="0.25">
      <c r="A829" s="42">
        <v>11</v>
      </c>
      <c r="B829" s="30" t="s">
        <v>190</v>
      </c>
      <c r="C829" s="96">
        <v>9</v>
      </c>
      <c r="D829" s="36">
        <v>1</v>
      </c>
      <c r="E829" s="37">
        <v>3323</v>
      </c>
      <c r="F829" s="38"/>
      <c r="G829" s="41">
        <f>MROUND(E829*0.2,1)</f>
        <v>665</v>
      </c>
      <c r="H829" s="41"/>
      <c r="I829" s="38"/>
      <c r="J829" s="38"/>
      <c r="K829" s="38"/>
      <c r="L829" s="38"/>
      <c r="M829" s="38"/>
      <c r="N829" s="38">
        <f>MROUND(F829+G829+H829+I829+J829+K829+L829+M829,1)</f>
        <v>665</v>
      </c>
      <c r="O829" s="38">
        <f>MROUND(D829*(E829+N829),1)</f>
        <v>3988</v>
      </c>
      <c r="P829" s="38">
        <f>MROUND(O829*12,1)</f>
        <v>47856</v>
      </c>
    </row>
    <row r="830" spans="1:16" s="4" customFormat="1" ht="15" x14ac:dyDescent="0.25">
      <c r="A830" s="42">
        <v>12</v>
      </c>
      <c r="B830" s="30" t="s">
        <v>48</v>
      </c>
      <c r="C830" s="96">
        <v>8</v>
      </c>
      <c r="D830" s="36">
        <v>2</v>
      </c>
      <c r="E830" s="37">
        <v>3150</v>
      </c>
      <c r="F830" s="38"/>
      <c r="G830" s="41">
        <f>MROUND(E830*0.2,1)</f>
        <v>630</v>
      </c>
      <c r="H830" s="41"/>
      <c r="I830" s="38"/>
      <c r="J830" s="38"/>
      <c r="K830" s="38"/>
      <c r="L830" s="38"/>
      <c r="M830" s="38"/>
      <c r="N830" s="38">
        <f>MROUND(F830+G830+H830+I830+J830+K830+L830+M830,1)</f>
        <v>630</v>
      </c>
      <c r="O830" s="38">
        <f>MROUND(D830*(E830+N830),1)</f>
        <v>7560</v>
      </c>
      <c r="P830" s="38">
        <f>MROUND(O830*12,1)</f>
        <v>90720</v>
      </c>
    </row>
    <row r="831" spans="1:16" s="4" customFormat="1" ht="15" customHeight="1" x14ac:dyDescent="0.25">
      <c r="A831" s="42">
        <v>13</v>
      </c>
      <c r="B831" s="30" t="s">
        <v>431</v>
      </c>
      <c r="C831" s="96">
        <v>8</v>
      </c>
      <c r="D831" s="36">
        <v>1</v>
      </c>
      <c r="E831" s="37">
        <v>3150</v>
      </c>
      <c r="F831" s="38"/>
      <c r="G831" s="41">
        <f>MROUND(E831*0.2,1)</f>
        <v>630</v>
      </c>
      <c r="H831" s="41"/>
      <c r="I831" s="38"/>
      <c r="J831" s="38"/>
      <c r="K831" s="38"/>
      <c r="L831" s="38"/>
      <c r="M831" s="38"/>
      <c r="N831" s="38">
        <f>MROUND(F831+G831+H831+I831+J831+K831+L831+M831,1)</f>
        <v>630</v>
      </c>
      <c r="O831" s="38">
        <f>MROUND(D831*(E831+N831),1)</f>
        <v>3780</v>
      </c>
      <c r="P831" s="38">
        <f>MROUND(O831*12,1)</f>
        <v>45360</v>
      </c>
    </row>
    <row r="832" spans="1:16" s="4" customFormat="1" ht="15" customHeight="1" x14ac:dyDescent="0.25">
      <c r="A832" s="182" t="s">
        <v>57</v>
      </c>
      <c r="B832" s="183"/>
      <c r="C832" s="183"/>
      <c r="D832" s="183"/>
      <c r="E832" s="184"/>
      <c r="F832" s="140"/>
      <c r="G832" s="140"/>
      <c r="H832" s="140"/>
      <c r="I832" s="140"/>
      <c r="J832" s="140"/>
      <c r="K832" s="140"/>
      <c r="L832" s="47"/>
      <c r="M832" s="47"/>
      <c r="N832" s="38"/>
      <c r="O832" s="38"/>
      <c r="P832" s="38"/>
    </row>
    <row r="833" spans="1:16" s="4" customFormat="1" ht="15" x14ac:dyDescent="0.25">
      <c r="A833" s="42">
        <v>14</v>
      </c>
      <c r="B833" s="30" t="s">
        <v>34</v>
      </c>
      <c r="C833" s="96">
        <v>12</v>
      </c>
      <c r="D833" s="36">
        <v>1</v>
      </c>
      <c r="E833" s="37">
        <v>4073</v>
      </c>
      <c r="F833" s="38"/>
      <c r="G833" s="41">
        <f>MROUND(E833*0.2,1)</f>
        <v>815</v>
      </c>
      <c r="H833" s="41"/>
      <c r="I833" s="38"/>
      <c r="J833" s="38"/>
      <c r="K833" s="38"/>
      <c r="L833" s="38"/>
      <c r="M833" s="38"/>
      <c r="N833" s="38">
        <f>MROUND(F833+G833+H833+I833+J833+K833+L833+M833,1)</f>
        <v>815</v>
      </c>
      <c r="O833" s="38">
        <f>MROUND(D833*(E833+N833),1)</f>
        <v>4888</v>
      </c>
      <c r="P833" s="38">
        <f>MROUND(O833*12,1)</f>
        <v>58656</v>
      </c>
    </row>
    <row r="834" spans="1:16" s="4" customFormat="1" ht="15" x14ac:dyDescent="0.25">
      <c r="A834" s="42">
        <v>15</v>
      </c>
      <c r="B834" s="30" t="s">
        <v>46</v>
      </c>
      <c r="C834" s="96">
        <v>10</v>
      </c>
      <c r="D834" s="36">
        <v>1</v>
      </c>
      <c r="E834" s="37">
        <v>3496</v>
      </c>
      <c r="F834" s="38"/>
      <c r="G834" s="41">
        <f>MROUND(E834*0.2,1)</f>
        <v>699</v>
      </c>
      <c r="H834" s="41"/>
      <c r="I834" s="38"/>
      <c r="J834" s="38"/>
      <c r="K834" s="38"/>
      <c r="L834" s="38"/>
      <c r="M834" s="38"/>
      <c r="N834" s="38">
        <f>MROUND(F834+G834+H834+I834+J834+K834+L834+M834,1)</f>
        <v>699</v>
      </c>
      <c r="O834" s="38">
        <f>MROUND(D834*(E834+N834),1)</f>
        <v>4195</v>
      </c>
      <c r="P834" s="38">
        <f>MROUND(O834*12,1)</f>
        <v>50340</v>
      </c>
    </row>
    <row r="835" spans="1:16" s="4" customFormat="1" ht="15" x14ac:dyDescent="0.25">
      <c r="A835" s="42">
        <v>16</v>
      </c>
      <c r="B835" s="30" t="s">
        <v>47</v>
      </c>
      <c r="C835" s="96">
        <v>9</v>
      </c>
      <c r="D835" s="36">
        <v>1</v>
      </c>
      <c r="E835" s="37">
        <v>3323</v>
      </c>
      <c r="F835" s="38"/>
      <c r="G835" s="41">
        <f>MROUND(E835*0.2,1)</f>
        <v>665</v>
      </c>
      <c r="H835" s="41"/>
      <c r="I835" s="38"/>
      <c r="J835" s="38"/>
      <c r="K835" s="38"/>
      <c r="L835" s="38"/>
      <c r="M835" s="38"/>
      <c r="N835" s="38">
        <f>MROUND(F835+G835+H835+I835+J835+K835+L835+M835,1)</f>
        <v>665</v>
      </c>
      <c r="O835" s="38">
        <f>MROUND(D835*(E835+N835),1)</f>
        <v>3988</v>
      </c>
      <c r="P835" s="38">
        <f>MROUND(O835*12,1)</f>
        <v>47856</v>
      </c>
    </row>
    <row r="836" spans="1:16" s="4" customFormat="1" ht="15" customHeight="1" x14ac:dyDescent="0.25">
      <c r="A836" s="182" t="s">
        <v>58</v>
      </c>
      <c r="B836" s="183"/>
      <c r="C836" s="183"/>
      <c r="D836" s="183"/>
      <c r="E836" s="184"/>
      <c r="F836" s="140"/>
      <c r="G836" s="140"/>
      <c r="H836" s="140"/>
      <c r="I836" s="140"/>
      <c r="J836" s="140"/>
      <c r="K836" s="140"/>
      <c r="L836" s="47"/>
      <c r="M836" s="47"/>
      <c r="N836" s="38"/>
      <c r="O836" s="38"/>
      <c r="P836" s="38"/>
    </row>
    <row r="837" spans="1:16" s="4" customFormat="1" ht="15" x14ac:dyDescent="0.25">
      <c r="A837" s="42">
        <v>17</v>
      </c>
      <c r="B837" s="30" t="s">
        <v>34</v>
      </c>
      <c r="C837" s="96">
        <v>12</v>
      </c>
      <c r="D837" s="36">
        <v>1</v>
      </c>
      <c r="E837" s="37">
        <v>4073</v>
      </c>
      <c r="F837" s="38"/>
      <c r="G837" s="41">
        <f>MROUND(E837*0.2,1)</f>
        <v>815</v>
      </c>
      <c r="H837" s="41"/>
      <c r="I837" s="38"/>
      <c r="J837" s="38"/>
      <c r="K837" s="38"/>
      <c r="L837" s="38"/>
      <c r="M837" s="38"/>
      <c r="N837" s="38">
        <f>MROUND(F837+G837+H837+I837+J837+K837+L837+M837,1)</f>
        <v>815</v>
      </c>
      <c r="O837" s="38">
        <f>MROUND(D837*(E837+N837),1)</f>
        <v>4888</v>
      </c>
      <c r="P837" s="38">
        <f>MROUND(O837*12,1)</f>
        <v>58656</v>
      </c>
    </row>
    <row r="838" spans="1:16" s="4" customFormat="1" ht="14.25" customHeight="1" x14ac:dyDescent="0.25">
      <c r="A838" s="185" t="s">
        <v>63</v>
      </c>
      <c r="B838" s="186"/>
      <c r="C838" s="186"/>
      <c r="D838" s="186"/>
      <c r="E838" s="187"/>
      <c r="F838" s="38"/>
      <c r="G838" s="41"/>
      <c r="H838" s="41"/>
      <c r="I838" s="38"/>
      <c r="J838" s="38"/>
      <c r="K838" s="38"/>
      <c r="L838" s="38"/>
      <c r="M838" s="38"/>
      <c r="N838" s="38"/>
      <c r="O838" s="38"/>
      <c r="P838" s="38"/>
    </row>
    <row r="839" spans="1:16" s="4" customFormat="1" ht="15" customHeight="1" x14ac:dyDescent="0.25">
      <c r="A839" s="42">
        <v>18</v>
      </c>
      <c r="B839" s="30" t="s">
        <v>38</v>
      </c>
      <c r="C839" s="96">
        <v>11</v>
      </c>
      <c r="D839" s="36">
        <v>1</v>
      </c>
      <c r="E839" s="37">
        <v>3784</v>
      </c>
      <c r="F839" s="38"/>
      <c r="G839" s="41">
        <f>MROUND(E839*0.2,1)</f>
        <v>757</v>
      </c>
      <c r="H839" s="41"/>
      <c r="I839" s="38"/>
      <c r="J839" s="38"/>
      <c r="K839" s="38"/>
      <c r="L839" s="38"/>
      <c r="M839" s="38"/>
      <c r="N839" s="38">
        <f>MROUND(F839+G839+H839+I839+J839+K839+L839+M839,1)</f>
        <v>757</v>
      </c>
      <c r="O839" s="38">
        <f>MROUND(D839*(E839+N839),1)</f>
        <v>4541</v>
      </c>
      <c r="P839" s="38">
        <f>MROUND(O839*12,1)</f>
        <v>54492</v>
      </c>
    </row>
    <row r="840" spans="1:16" s="4" customFormat="1" ht="15" customHeight="1" x14ac:dyDescent="0.25">
      <c r="A840" s="42">
        <v>19</v>
      </c>
      <c r="B840" s="30" t="s">
        <v>47</v>
      </c>
      <c r="C840" s="96">
        <v>9</v>
      </c>
      <c r="D840" s="36">
        <v>1</v>
      </c>
      <c r="E840" s="37">
        <v>3323</v>
      </c>
      <c r="F840" s="38"/>
      <c r="G840" s="41">
        <f>MROUND(E840*0.2,1)</f>
        <v>665</v>
      </c>
      <c r="H840" s="41"/>
      <c r="I840" s="38"/>
      <c r="J840" s="38"/>
      <c r="K840" s="38"/>
      <c r="L840" s="38"/>
      <c r="M840" s="38"/>
      <c r="N840" s="38">
        <f>MROUND(F840+G840+H840+I840+J840+K840+L840+M840,1)</f>
        <v>665</v>
      </c>
      <c r="O840" s="38">
        <f>MROUND(D840*(E840+N840),1)</f>
        <v>3988</v>
      </c>
      <c r="P840" s="38">
        <f>MROUND(O840*12,1)</f>
        <v>47856</v>
      </c>
    </row>
    <row r="841" spans="1:16" s="4" customFormat="1" ht="14.25" customHeight="1" x14ac:dyDescent="0.25">
      <c r="A841" s="185" t="s">
        <v>60</v>
      </c>
      <c r="B841" s="186"/>
      <c r="C841" s="186"/>
      <c r="D841" s="186"/>
      <c r="E841" s="187"/>
      <c r="F841" s="38"/>
      <c r="G841" s="41"/>
      <c r="H841" s="41"/>
      <c r="I841" s="38"/>
      <c r="J841" s="38"/>
      <c r="K841" s="38"/>
      <c r="L841" s="38"/>
      <c r="M841" s="38"/>
      <c r="N841" s="38"/>
      <c r="O841" s="38"/>
      <c r="P841" s="38"/>
    </row>
    <row r="842" spans="1:16" s="4" customFormat="1" ht="15" customHeight="1" x14ac:dyDescent="0.25">
      <c r="A842" s="42">
        <v>20</v>
      </c>
      <c r="B842" s="30" t="s">
        <v>38</v>
      </c>
      <c r="C842" s="96">
        <v>11</v>
      </c>
      <c r="D842" s="36">
        <v>1</v>
      </c>
      <c r="E842" s="37">
        <v>3784</v>
      </c>
      <c r="F842" s="38"/>
      <c r="G842" s="41">
        <f>MROUND(E842*0.2,1)</f>
        <v>757</v>
      </c>
      <c r="H842" s="41"/>
      <c r="I842" s="38"/>
      <c r="J842" s="38"/>
      <c r="K842" s="38"/>
      <c r="L842" s="38"/>
      <c r="M842" s="38"/>
      <c r="N842" s="38">
        <f>MROUND(F842+G842+H842+I842+J842+K842+L842+M842,1)</f>
        <v>757</v>
      </c>
      <c r="O842" s="38">
        <f>MROUND(D842*(E842+N842),1)</f>
        <v>4541</v>
      </c>
      <c r="P842" s="38">
        <f>MROUND(O842*12,1)</f>
        <v>54492</v>
      </c>
    </row>
    <row r="843" spans="1:16" s="4" customFormat="1" ht="15" customHeight="1" x14ac:dyDescent="0.25">
      <c r="A843" s="42">
        <v>21</v>
      </c>
      <c r="B843" s="30" t="s">
        <v>46</v>
      </c>
      <c r="C843" s="96">
        <v>10</v>
      </c>
      <c r="D843" s="36">
        <v>3</v>
      </c>
      <c r="E843" s="37">
        <v>3496</v>
      </c>
      <c r="F843" s="38"/>
      <c r="G843" s="41">
        <f>MROUND(E843*0.2,1)</f>
        <v>699</v>
      </c>
      <c r="H843" s="41"/>
      <c r="I843" s="38"/>
      <c r="J843" s="38"/>
      <c r="K843" s="38"/>
      <c r="L843" s="38"/>
      <c r="M843" s="38"/>
      <c r="N843" s="38">
        <f>MROUND(F843+G843+H843+I843+J843+K843+L843+M843,1)</f>
        <v>699</v>
      </c>
      <c r="O843" s="38">
        <f>MROUND(D843*(E843+N843),1)</f>
        <v>12585</v>
      </c>
      <c r="P843" s="38">
        <f>MROUND(O843*12,1)</f>
        <v>151020</v>
      </c>
    </row>
    <row r="844" spans="1:16" s="4" customFormat="1" ht="15" customHeight="1" x14ac:dyDescent="0.25">
      <c r="A844" s="42">
        <v>22</v>
      </c>
      <c r="B844" s="30" t="s">
        <v>47</v>
      </c>
      <c r="C844" s="96">
        <v>9</v>
      </c>
      <c r="D844" s="36">
        <v>2</v>
      </c>
      <c r="E844" s="37">
        <v>3323</v>
      </c>
      <c r="F844" s="38"/>
      <c r="G844" s="41">
        <f>MROUND(E844*0.2,1)</f>
        <v>665</v>
      </c>
      <c r="H844" s="41"/>
      <c r="I844" s="38"/>
      <c r="J844" s="38"/>
      <c r="K844" s="38"/>
      <c r="L844" s="38"/>
      <c r="M844" s="38"/>
      <c r="N844" s="38">
        <f>MROUND(F844+G844+H844+I844+J844+K844+L844+M844,1)</f>
        <v>665</v>
      </c>
      <c r="O844" s="38">
        <f>MROUND(D844*(E844+N844),1)</f>
        <v>7976</v>
      </c>
      <c r="P844" s="38">
        <f>MROUND(O844*12,1)</f>
        <v>95712</v>
      </c>
    </row>
    <row r="845" spans="1:16" s="4" customFormat="1" ht="14.25" customHeight="1" x14ac:dyDescent="0.25">
      <c r="A845" s="185" t="s">
        <v>59</v>
      </c>
      <c r="B845" s="186"/>
      <c r="C845" s="186"/>
      <c r="D845" s="186"/>
      <c r="E845" s="187"/>
      <c r="F845" s="38"/>
      <c r="G845" s="41"/>
      <c r="H845" s="41"/>
      <c r="I845" s="38"/>
      <c r="J845" s="38"/>
      <c r="K845" s="38"/>
      <c r="L845" s="38"/>
      <c r="M845" s="38"/>
      <c r="N845" s="38"/>
      <c r="O845" s="38"/>
      <c r="P845" s="38"/>
    </row>
    <row r="846" spans="1:16" s="4" customFormat="1" ht="15" customHeight="1" x14ac:dyDescent="0.25">
      <c r="A846" s="42">
        <v>23</v>
      </c>
      <c r="B846" s="30" t="s">
        <v>38</v>
      </c>
      <c r="C846" s="96">
        <v>11</v>
      </c>
      <c r="D846" s="36">
        <v>1</v>
      </c>
      <c r="E846" s="37">
        <v>3784</v>
      </c>
      <c r="F846" s="38"/>
      <c r="G846" s="41">
        <f>MROUND(E846*0.2,1)</f>
        <v>757</v>
      </c>
      <c r="H846" s="41"/>
      <c r="I846" s="38"/>
      <c r="J846" s="38"/>
      <c r="K846" s="38"/>
      <c r="L846" s="38"/>
      <c r="M846" s="38"/>
      <c r="N846" s="38">
        <f>MROUND(F846+G846+H846+I846+J846+K846+L846+M846,1)</f>
        <v>757</v>
      </c>
      <c r="O846" s="38">
        <f>MROUND(D846*(E846+N846),1)</f>
        <v>4541</v>
      </c>
      <c r="P846" s="38">
        <f>MROUND(O846*12,1)</f>
        <v>54492</v>
      </c>
    </row>
    <row r="847" spans="1:16" s="4" customFormat="1" ht="15" x14ac:dyDescent="0.25">
      <c r="A847" s="42">
        <v>24</v>
      </c>
      <c r="B847" s="30" t="s">
        <v>55</v>
      </c>
      <c r="C847" s="96">
        <v>11</v>
      </c>
      <c r="D847" s="36">
        <v>1</v>
      </c>
      <c r="E847" s="37">
        <v>3784</v>
      </c>
      <c r="F847" s="38"/>
      <c r="G847" s="41">
        <f>MROUND(E847*0.2,1)</f>
        <v>757</v>
      </c>
      <c r="H847" s="41"/>
      <c r="I847" s="38"/>
      <c r="J847" s="38"/>
      <c r="K847" s="38"/>
      <c r="L847" s="38"/>
      <c r="M847" s="38"/>
      <c r="N847" s="38">
        <f>MROUND(F847+G847+H847+I847+J847+K847+L847+M847,1)</f>
        <v>757</v>
      </c>
      <c r="O847" s="38">
        <f>MROUND(D847*(E847+N847),1)</f>
        <v>4541</v>
      </c>
      <c r="P847" s="38">
        <f>MROUND(O847*12,1)</f>
        <v>54492</v>
      </c>
    </row>
    <row r="848" spans="1:16" s="4" customFormat="1" ht="15" x14ac:dyDescent="0.25">
      <c r="A848" s="42">
        <v>25</v>
      </c>
      <c r="B848" s="30" t="s">
        <v>47</v>
      </c>
      <c r="C848" s="96">
        <v>9</v>
      </c>
      <c r="D848" s="36">
        <v>1</v>
      </c>
      <c r="E848" s="37">
        <v>3323</v>
      </c>
      <c r="F848" s="38"/>
      <c r="G848" s="41">
        <f>MROUND(E848*0.2,1)</f>
        <v>665</v>
      </c>
      <c r="H848" s="41"/>
      <c r="I848" s="38"/>
      <c r="J848" s="38"/>
      <c r="K848" s="38"/>
      <c r="L848" s="38"/>
      <c r="M848" s="38"/>
      <c r="N848" s="38">
        <f>MROUND(F848+G848+H848+I848+J848+K848+L848+M848,1)</f>
        <v>665</v>
      </c>
      <c r="O848" s="38">
        <f>MROUND(D848*(E848+N848),1)</f>
        <v>3988</v>
      </c>
      <c r="P848" s="38">
        <f>MROUND(O848*12,1)</f>
        <v>47856</v>
      </c>
    </row>
    <row r="849" spans="1:16" s="4" customFormat="1" ht="15" x14ac:dyDescent="0.25">
      <c r="A849" s="42">
        <v>26</v>
      </c>
      <c r="B849" s="30" t="s">
        <v>176</v>
      </c>
      <c r="C849" s="96">
        <v>8</v>
      </c>
      <c r="D849" s="36">
        <v>0.75</v>
      </c>
      <c r="E849" s="37">
        <v>3150</v>
      </c>
      <c r="F849" s="38"/>
      <c r="G849" s="41">
        <f>MROUND(E849*0.2,1)</f>
        <v>630</v>
      </c>
      <c r="H849" s="41"/>
      <c r="I849" s="38"/>
      <c r="J849" s="38"/>
      <c r="K849" s="38"/>
      <c r="L849" s="38"/>
      <c r="M849" s="38"/>
      <c r="N849" s="38">
        <f>MROUND(F849+G849+H849+I849+J849+K849+L849+M849,1)</f>
        <v>630</v>
      </c>
      <c r="O849" s="38">
        <f>MROUND(D849*(E849+N849),1)</f>
        <v>2835</v>
      </c>
      <c r="P849" s="38">
        <f>MROUND(O849*12,1)</f>
        <v>34020</v>
      </c>
    </row>
    <row r="850" spans="1:16" s="4" customFormat="1" ht="15" customHeight="1" x14ac:dyDescent="0.25">
      <c r="A850" s="188" t="s">
        <v>61</v>
      </c>
      <c r="B850" s="189"/>
      <c r="C850" s="189"/>
      <c r="D850" s="189"/>
      <c r="E850" s="190"/>
      <c r="F850" s="38"/>
      <c r="G850" s="41"/>
      <c r="H850" s="38"/>
      <c r="I850" s="38"/>
      <c r="J850" s="38"/>
      <c r="K850" s="38"/>
      <c r="L850" s="38"/>
      <c r="M850" s="38"/>
      <c r="N850" s="38"/>
      <c r="O850" s="38"/>
      <c r="P850" s="38"/>
    </row>
    <row r="851" spans="1:16" s="4" customFormat="1" ht="15" customHeight="1" x14ac:dyDescent="0.25">
      <c r="A851" s="42">
        <v>27</v>
      </c>
      <c r="B851" s="30" t="s">
        <v>34</v>
      </c>
      <c r="C851" s="96">
        <v>12</v>
      </c>
      <c r="D851" s="36">
        <v>1</v>
      </c>
      <c r="E851" s="37">
        <v>4073</v>
      </c>
      <c r="F851" s="38"/>
      <c r="G851" s="41">
        <f>MROUND(E851*0.2,1)</f>
        <v>815</v>
      </c>
      <c r="H851" s="41"/>
      <c r="I851" s="38"/>
      <c r="J851" s="38"/>
      <c r="K851" s="38"/>
      <c r="L851" s="38"/>
      <c r="M851" s="38"/>
      <c r="N851" s="38">
        <f>MROUND(F851+G851+H851+I851+J851+K851+L851+M851,1)</f>
        <v>815</v>
      </c>
      <c r="O851" s="38">
        <f>MROUND(D851*(E851+N851),1)</f>
        <v>4888</v>
      </c>
      <c r="P851" s="38">
        <f>MROUND(O851*12,1)</f>
        <v>58656</v>
      </c>
    </row>
    <row r="852" spans="1:16" s="4" customFormat="1" ht="14.25" customHeight="1" x14ac:dyDescent="0.25">
      <c r="A852" s="185" t="s">
        <v>432</v>
      </c>
      <c r="B852" s="186"/>
      <c r="C852" s="186"/>
      <c r="D852" s="186"/>
      <c r="E852" s="187"/>
      <c r="F852" s="38"/>
      <c r="G852" s="41"/>
      <c r="H852" s="41"/>
      <c r="I852" s="38"/>
      <c r="J852" s="38"/>
      <c r="K852" s="38"/>
      <c r="L852" s="38"/>
      <c r="M852" s="38"/>
      <c r="N852" s="38"/>
      <c r="O852" s="38"/>
      <c r="P852" s="38"/>
    </row>
    <row r="853" spans="1:16" s="4" customFormat="1" ht="15" x14ac:dyDescent="0.25">
      <c r="A853" s="42">
        <v>28</v>
      </c>
      <c r="B853" s="30" t="s">
        <v>38</v>
      </c>
      <c r="C853" s="96">
        <v>11</v>
      </c>
      <c r="D853" s="36">
        <v>1</v>
      </c>
      <c r="E853" s="37">
        <v>3784</v>
      </c>
      <c r="F853" s="38"/>
      <c r="G853" s="41">
        <f>MROUND(E853*0.2,1)</f>
        <v>757</v>
      </c>
      <c r="H853" s="41"/>
      <c r="I853" s="38"/>
      <c r="J853" s="38"/>
      <c r="K853" s="38"/>
      <c r="L853" s="38"/>
      <c r="M853" s="38"/>
      <c r="N853" s="38">
        <f>MROUND(F853+G853+H853+I853+J853+K853+L853+M853,1)</f>
        <v>757</v>
      </c>
      <c r="O853" s="38">
        <f>MROUND(D853*(E853+N853),1)</f>
        <v>4541</v>
      </c>
      <c r="P853" s="38">
        <f>MROUND(O853*12,1)</f>
        <v>54492</v>
      </c>
    </row>
    <row r="854" spans="1:16" s="4" customFormat="1" ht="15" customHeight="1" x14ac:dyDescent="0.25">
      <c r="A854" s="42">
        <v>29</v>
      </c>
      <c r="B854" s="30" t="s">
        <v>80</v>
      </c>
      <c r="C854" s="96">
        <v>10</v>
      </c>
      <c r="D854" s="36">
        <v>1</v>
      </c>
      <c r="E854" s="37">
        <v>3496</v>
      </c>
      <c r="F854" s="38"/>
      <c r="G854" s="41">
        <f>MROUND(E854*0.2,1)</f>
        <v>699</v>
      </c>
      <c r="H854" s="41"/>
      <c r="I854" s="38"/>
      <c r="J854" s="38"/>
      <c r="K854" s="38"/>
      <c r="L854" s="38"/>
      <c r="M854" s="38"/>
      <c r="N854" s="38">
        <f>MROUND(F854+G854+H854+I854+J854+K854+L854+M854,1)</f>
        <v>699</v>
      </c>
      <c r="O854" s="38">
        <f>MROUND(D854*(E854+N854),1)</f>
        <v>4195</v>
      </c>
      <c r="P854" s="38">
        <f>MROUND(O854*12,1)</f>
        <v>50340</v>
      </c>
    </row>
    <row r="855" spans="1:16" s="4" customFormat="1" ht="15" customHeight="1" x14ac:dyDescent="0.25">
      <c r="A855" s="42">
        <v>30</v>
      </c>
      <c r="B855" s="30" t="s">
        <v>56</v>
      </c>
      <c r="C855" s="96">
        <v>9</v>
      </c>
      <c r="D855" s="36">
        <v>1</v>
      </c>
      <c r="E855" s="37">
        <v>3323</v>
      </c>
      <c r="F855" s="38"/>
      <c r="G855" s="41">
        <f>MROUND(E855*0.2,1)</f>
        <v>665</v>
      </c>
      <c r="H855" s="41"/>
      <c r="I855" s="38"/>
      <c r="J855" s="38"/>
      <c r="K855" s="38"/>
      <c r="L855" s="38"/>
      <c r="M855" s="38"/>
      <c r="N855" s="38">
        <f>MROUND(F855+G855+H855+I855+J855+K855+L855+M855,1)</f>
        <v>665</v>
      </c>
      <c r="O855" s="38">
        <f>MROUND(D855*(E855+N855),1)</f>
        <v>3988</v>
      </c>
      <c r="P855" s="38">
        <f>MROUND(O855*12,1)</f>
        <v>47856</v>
      </c>
    </row>
    <row r="856" spans="1:16" s="4" customFormat="1" ht="15" x14ac:dyDescent="0.25">
      <c r="A856" s="42">
        <v>31</v>
      </c>
      <c r="B856" s="30" t="s">
        <v>433</v>
      </c>
      <c r="C856" s="96">
        <v>8</v>
      </c>
      <c r="D856" s="36">
        <v>1</v>
      </c>
      <c r="E856" s="37">
        <v>3150</v>
      </c>
      <c r="F856" s="38"/>
      <c r="G856" s="41">
        <f>MROUND(E856*0.2,1)</f>
        <v>630</v>
      </c>
      <c r="H856" s="41"/>
      <c r="I856" s="38"/>
      <c r="J856" s="38"/>
      <c r="K856" s="38"/>
      <c r="L856" s="38"/>
      <c r="M856" s="38"/>
      <c r="N856" s="38">
        <f>MROUND(F856+G856+H856+I856+J856+K856+L856+M856,1)</f>
        <v>630</v>
      </c>
      <c r="O856" s="38">
        <f>MROUND(D856*(E856+N856),1)</f>
        <v>3780</v>
      </c>
      <c r="P856" s="38">
        <f>MROUND(O856*12,1)</f>
        <v>45360</v>
      </c>
    </row>
    <row r="857" spans="1:16" s="4" customFormat="1" ht="14.25" customHeight="1" x14ac:dyDescent="0.25">
      <c r="A857" s="185" t="s">
        <v>434</v>
      </c>
      <c r="B857" s="186"/>
      <c r="C857" s="186"/>
      <c r="D857" s="186"/>
      <c r="E857" s="187"/>
      <c r="F857" s="38"/>
      <c r="G857" s="41"/>
      <c r="H857" s="41"/>
      <c r="I857" s="38"/>
      <c r="J857" s="38"/>
      <c r="K857" s="38"/>
      <c r="L857" s="38"/>
      <c r="M857" s="38"/>
      <c r="N857" s="38"/>
      <c r="O857" s="38"/>
      <c r="P857" s="38"/>
    </row>
    <row r="858" spans="1:16" s="4" customFormat="1" ht="15" x14ac:dyDescent="0.25">
      <c r="A858" s="42">
        <v>32</v>
      </c>
      <c r="B858" s="30" t="s">
        <v>38</v>
      </c>
      <c r="C858" s="96">
        <v>11</v>
      </c>
      <c r="D858" s="36">
        <v>1</v>
      </c>
      <c r="E858" s="37">
        <v>3784</v>
      </c>
      <c r="F858" s="38"/>
      <c r="G858" s="41">
        <f>MROUND(E858*0.2,1)</f>
        <v>757</v>
      </c>
      <c r="H858" s="41"/>
      <c r="I858" s="38"/>
      <c r="J858" s="38"/>
      <c r="K858" s="38"/>
      <c r="L858" s="38"/>
      <c r="M858" s="38"/>
      <c r="N858" s="38">
        <f>MROUND(F858+G858+H858+I858+J858+K858+L858+M858,1)</f>
        <v>757</v>
      </c>
      <c r="O858" s="38">
        <f>MROUND(D858*(E858+N858),1)</f>
        <v>4541</v>
      </c>
      <c r="P858" s="38">
        <f>MROUND(O858*12,1)</f>
        <v>54492</v>
      </c>
    </row>
    <row r="859" spans="1:16" s="4" customFormat="1" ht="15" customHeight="1" x14ac:dyDescent="0.25">
      <c r="A859" s="42">
        <v>33</v>
      </c>
      <c r="B859" s="30" t="s">
        <v>62</v>
      </c>
      <c r="C859" s="96">
        <v>11</v>
      </c>
      <c r="D859" s="36">
        <v>1</v>
      </c>
      <c r="E859" s="37">
        <v>3784</v>
      </c>
      <c r="F859" s="38"/>
      <c r="G859" s="41">
        <f>MROUND(E859*0.2,1)</f>
        <v>757</v>
      </c>
      <c r="H859" s="41"/>
      <c r="I859" s="38"/>
      <c r="J859" s="38"/>
      <c r="K859" s="38"/>
      <c r="L859" s="38"/>
      <c r="M859" s="38"/>
      <c r="N859" s="38">
        <f>MROUND(F859+G859+H859+I859+J859+K859+L859+M859,1)</f>
        <v>757</v>
      </c>
      <c r="O859" s="38">
        <f>MROUND(D859*(E859+N859),1)</f>
        <v>4541</v>
      </c>
      <c r="P859" s="38">
        <f>MROUND(O859*12,1)</f>
        <v>54492</v>
      </c>
    </row>
    <row r="860" spans="1:16" s="4" customFormat="1" ht="15" x14ac:dyDescent="0.25">
      <c r="A860" s="42">
        <v>34</v>
      </c>
      <c r="B860" s="30" t="s">
        <v>46</v>
      </c>
      <c r="C860" s="96">
        <v>10</v>
      </c>
      <c r="D860" s="36">
        <v>1</v>
      </c>
      <c r="E860" s="37">
        <v>3496</v>
      </c>
      <c r="F860" s="38"/>
      <c r="G860" s="41">
        <f>MROUND(E860*0.2,1)</f>
        <v>699</v>
      </c>
      <c r="H860" s="41"/>
      <c r="I860" s="38"/>
      <c r="J860" s="38"/>
      <c r="K860" s="38"/>
      <c r="L860" s="38"/>
      <c r="M860" s="38"/>
      <c r="N860" s="38">
        <f>MROUND(F860+G860+H860+I860+J860+K860+L860+M860,1)</f>
        <v>699</v>
      </c>
      <c r="O860" s="38">
        <f>MROUND(D860*(E860+N860),1)</f>
        <v>4195</v>
      </c>
      <c r="P860" s="38">
        <f>MROUND(O860*12,1)</f>
        <v>50340</v>
      </c>
    </row>
    <row r="861" spans="1:16" s="4" customFormat="1" ht="15" x14ac:dyDescent="0.25">
      <c r="A861" s="42">
        <v>35</v>
      </c>
      <c r="B861" s="30" t="s">
        <v>47</v>
      </c>
      <c r="C861" s="96">
        <v>9</v>
      </c>
      <c r="D861" s="36">
        <v>1</v>
      </c>
      <c r="E861" s="37">
        <v>3323</v>
      </c>
      <c r="F861" s="38"/>
      <c r="G861" s="41">
        <f>MROUND(E861*0.2,1)</f>
        <v>665</v>
      </c>
      <c r="H861" s="41"/>
      <c r="I861" s="125"/>
      <c r="J861" s="38"/>
      <c r="K861" s="38"/>
      <c r="L861" s="38"/>
      <c r="M861" s="38"/>
      <c r="N861" s="38">
        <f>MROUND(F861+G861+H861+I861+J861+K861+L861+M861,1)</f>
        <v>665</v>
      </c>
      <c r="O861" s="38">
        <f>MROUND(D861*(E861+N861),1)</f>
        <v>3988</v>
      </c>
      <c r="P861" s="38">
        <f>MROUND(O861*12,1)</f>
        <v>47856</v>
      </c>
    </row>
    <row r="862" spans="1:16" s="4" customFormat="1" ht="15" x14ac:dyDescent="0.25">
      <c r="A862" s="42">
        <v>36</v>
      </c>
      <c r="B862" s="30" t="s">
        <v>48</v>
      </c>
      <c r="C862" s="96">
        <v>8</v>
      </c>
      <c r="D862" s="36">
        <v>1</v>
      </c>
      <c r="E862" s="37">
        <v>3150</v>
      </c>
      <c r="F862" s="38"/>
      <c r="G862" s="41">
        <f>MROUND(E862*0.2,1)</f>
        <v>630</v>
      </c>
      <c r="H862" s="41"/>
      <c r="I862" s="38"/>
      <c r="J862" s="38"/>
      <c r="K862" s="38"/>
      <c r="L862" s="38"/>
      <c r="M862" s="38"/>
      <c r="N862" s="38">
        <f>MROUND(F862+G862+H862+I862+J862+K862+L862+M862,1)</f>
        <v>630</v>
      </c>
      <c r="O862" s="38">
        <f>MROUND(D862*(E862+N862),1)</f>
        <v>3780</v>
      </c>
      <c r="P862" s="38">
        <f>MROUND(O862*12,1)</f>
        <v>45360</v>
      </c>
    </row>
    <row r="863" spans="1:16" s="4" customFormat="1" ht="15.75" customHeight="1" x14ac:dyDescent="0.25">
      <c r="A863" s="191" t="s">
        <v>435</v>
      </c>
      <c r="B863" s="192"/>
      <c r="C863" s="192"/>
      <c r="D863" s="192"/>
      <c r="E863" s="193"/>
      <c r="F863" s="41"/>
      <c r="G863" s="41"/>
      <c r="H863" s="38"/>
      <c r="I863" s="38"/>
      <c r="J863" s="38"/>
      <c r="K863" s="38"/>
      <c r="L863" s="38"/>
      <c r="M863" s="38"/>
      <c r="N863" s="38"/>
      <c r="O863" s="38"/>
      <c r="P863" s="38"/>
    </row>
    <row r="864" spans="1:16" s="4" customFormat="1" ht="15" x14ac:dyDescent="0.25">
      <c r="A864" s="42">
        <v>37</v>
      </c>
      <c r="B864" s="30" t="s">
        <v>34</v>
      </c>
      <c r="C864" s="96">
        <v>12</v>
      </c>
      <c r="D864" s="36">
        <v>1</v>
      </c>
      <c r="E864" s="37">
        <v>4073</v>
      </c>
      <c r="F864" s="38"/>
      <c r="G864" s="41">
        <f>MROUND(E864*0.2,1)</f>
        <v>815</v>
      </c>
      <c r="H864" s="41"/>
      <c r="I864" s="38"/>
      <c r="J864" s="38"/>
      <c r="K864" s="38"/>
      <c r="L864" s="38"/>
      <c r="M864" s="38"/>
      <c r="N864" s="38">
        <f>MROUND(F864+G864+H864+I864+J864+K864+L864+M864,1)</f>
        <v>815</v>
      </c>
      <c r="O864" s="38">
        <f>MROUND(D864*(E864+N864),1)</f>
        <v>4888</v>
      </c>
      <c r="P864" s="38">
        <f>MROUND(O864*12,1)</f>
        <v>58656</v>
      </c>
    </row>
    <row r="865" spans="1:16" s="4" customFormat="1" ht="15" customHeight="1" x14ac:dyDescent="0.25">
      <c r="A865" s="42">
        <v>38</v>
      </c>
      <c r="B865" s="30" t="s">
        <v>108</v>
      </c>
      <c r="C865" s="96">
        <v>9</v>
      </c>
      <c r="D865" s="36">
        <v>1</v>
      </c>
      <c r="E865" s="37">
        <v>3323</v>
      </c>
      <c r="F865" s="38"/>
      <c r="G865" s="41"/>
      <c r="H865" s="41"/>
      <c r="I865" s="38"/>
      <c r="J865" s="38"/>
      <c r="K865" s="38"/>
      <c r="L865" s="38"/>
      <c r="M865" s="38"/>
      <c r="N865" s="38"/>
      <c r="O865" s="38">
        <f>MROUND(D865*(E865+N865),1)</f>
        <v>3323</v>
      </c>
      <c r="P865" s="38">
        <f>MROUND(O865*12,1)</f>
        <v>39876</v>
      </c>
    </row>
    <row r="866" spans="1:16" s="4" customFormat="1" ht="15" x14ac:dyDescent="0.25">
      <c r="A866" s="42">
        <v>39</v>
      </c>
      <c r="B866" s="30" t="s">
        <v>109</v>
      </c>
      <c r="C866" s="96">
        <v>8</v>
      </c>
      <c r="D866" s="36">
        <v>1</v>
      </c>
      <c r="E866" s="37">
        <v>3150</v>
      </c>
      <c r="F866" s="38"/>
      <c r="G866" s="41"/>
      <c r="H866" s="41"/>
      <c r="I866" s="38"/>
      <c r="J866" s="38"/>
      <c r="K866" s="38"/>
      <c r="L866" s="38"/>
      <c r="M866" s="38"/>
      <c r="N866" s="38"/>
      <c r="O866" s="38">
        <f>MROUND(D866*(E866+N866),1)</f>
        <v>3150</v>
      </c>
      <c r="P866" s="38">
        <f>MROUND(O866*12,1)</f>
        <v>37800</v>
      </c>
    </row>
    <row r="867" spans="1:16" s="4" customFormat="1" ht="15" x14ac:dyDescent="0.25">
      <c r="A867" s="172" t="s">
        <v>17</v>
      </c>
      <c r="B867" s="173"/>
      <c r="C867" s="96"/>
      <c r="D867" s="39">
        <f>SUM(D815:D866)</f>
        <v>42.75</v>
      </c>
      <c r="E867" s="39"/>
      <c r="F867" s="40"/>
      <c r="G867" s="40"/>
      <c r="H867" s="40"/>
      <c r="I867" s="40"/>
      <c r="J867" s="40"/>
      <c r="K867" s="40"/>
      <c r="L867" s="59"/>
      <c r="M867" s="59"/>
      <c r="N867" s="38"/>
      <c r="O867" s="65">
        <f>SUM(O815:O866)</f>
        <v>185475</v>
      </c>
      <c r="P867" s="59">
        <f>MROUND(O867*12,1)</f>
        <v>2225700</v>
      </c>
    </row>
    <row r="868" spans="1:16" s="4" customFormat="1" ht="15" x14ac:dyDescent="0.25">
      <c r="A868" s="177" t="s">
        <v>358</v>
      </c>
      <c r="B868" s="178"/>
      <c r="C868" s="97"/>
      <c r="D868" s="45">
        <f>D849</f>
        <v>0.75</v>
      </c>
      <c r="E868" s="45"/>
      <c r="F868" s="46"/>
      <c r="G868" s="46"/>
      <c r="H868" s="46"/>
      <c r="I868" s="46"/>
      <c r="J868" s="46"/>
      <c r="K868" s="46"/>
      <c r="L868" s="38"/>
      <c r="M868" s="38"/>
      <c r="N868" s="38"/>
      <c r="O868" s="37">
        <f>O849</f>
        <v>2835</v>
      </c>
      <c r="P868" s="38">
        <f>MROUND(O868*12,1)</f>
        <v>34020</v>
      </c>
    </row>
    <row r="869" spans="1:16" s="4" customFormat="1" ht="15" customHeight="1" x14ac:dyDescent="0.2">
      <c r="A869" s="171" t="s">
        <v>110</v>
      </c>
      <c r="B869" s="171"/>
      <c r="C869" s="171"/>
      <c r="D869" s="171"/>
      <c r="E869" s="171"/>
      <c r="F869" s="171"/>
      <c r="G869" s="171"/>
      <c r="H869" s="171"/>
      <c r="I869" s="171"/>
      <c r="J869" s="171"/>
      <c r="K869" s="171"/>
      <c r="L869" s="171"/>
      <c r="M869" s="171"/>
      <c r="N869" s="171"/>
      <c r="O869" s="171"/>
      <c r="P869" s="171"/>
    </row>
    <row r="870" spans="1:16" s="4" customFormat="1" ht="15" x14ac:dyDescent="0.25">
      <c r="A870" s="42">
        <v>1</v>
      </c>
      <c r="B870" s="30" t="s">
        <v>111</v>
      </c>
      <c r="C870" s="98">
        <v>12</v>
      </c>
      <c r="D870" s="36">
        <v>1</v>
      </c>
      <c r="E870" s="37">
        <v>4073</v>
      </c>
      <c r="F870" s="38"/>
      <c r="G870" s="38"/>
      <c r="H870" s="38"/>
      <c r="I870" s="38"/>
      <c r="J870" s="38"/>
      <c r="K870" s="38"/>
      <c r="L870" s="38"/>
      <c r="M870" s="38"/>
      <c r="N870" s="38"/>
      <c r="O870" s="38">
        <f>MROUND(D870*(E870+N870),1)</f>
        <v>4073</v>
      </c>
      <c r="P870" s="38">
        <f>MROUND(O870*12,1)</f>
        <v>48876</v>
      </c>
    </row>
    <row r="871" spans="1:16" s="4" customFormat="1" ht="15" x14ac:dyDescent="0.25">
      <c r="A871" s="42">
        <v>2</v>
      </c>
      <c r="B871" s="30" t="s">
        <v>191</v>
      </c>
      <c r="C871" s="96"/>
      <c r="D871" s="36">
        <v>1</v>
      </c>
      <c r="E871" s="37">
        <v>3666</v>
      </c>
      <c r="F871" s="38"/>
      <c r="G871" s="38"/>
      <c r="H871" s="38"/>
      <c r="I871" s="38"/>
      <c r="J871" s="38"/>
      <c r="K871" s="38"/>
      <c r="L871" s="38"/>
      <c r="M871" s="38"/>
      <c r="N871" s="38"/>
      <c r="O871" s="38">
        <f>MROUND(D871*(E871+N871),1)</f>
        <v>3666</v>
      </c>
      <c r="P871" s="38">
        <f>MROUND(O871*12,1)</f>
        <v>43992</v>
      </c>
    </row>
    <row r="872" spans="1:16" s="4" customFormat="1" ht="15" customHeight="1" x14ac:dyDescent="0.25">
      <c r="A872" s="182" t="s">
        <v>192</v>
      </c>
      <c r="B872" s="183"/>
      <c r="C872" s="183"/>
      <c r="D872" s="183"/>
      <c r="E872" s="184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</row>
    <row r="873" spans="1:16" s="4" customFormat="1" ht="15" x14ac:dyDescent="0.25">
      <c r="A873" s="42">
        <v>3</v>
      </c>
      <c r="B873" s="30" t="s">
        <v>22</v>
      </c>
      <c r="C873" s="96">
        <v>11</v>
      </c>
      <c r="D873" s="36">
        <v>1</v>
      </c>
      <c r="E873" s="37">
        <v>3784</v>
      </c>
      <c r="F873" s="38"/>
      <c r="G873" s="38"/>
      <c r="H873" s="38"/>
      <c r="I873" s="38"/>
      <c r="J873" s="38"/>
      <c r="K873" s="38"/>
      <c r="L873" s="38"/>
      <c r="M873" s="38"/>
      <c r="N873" s="38"/>
      <c r="O873" s="38">
        <f>MROUND(D873*(E873+N873),1)</f>
        <v>3784</v>
      </c>
      <c r="P873" s="38">
        <f>MROUND(O873*12,1)</f>
        <v>45408</v>
      </c>
    </row>
    <row r="874" spans="1:16" s="4" customFormat="1" ht="15" x14ac:dyDescent="0.25">
      <c r="A874" s="42">
        <v>4</v>
      </c>
      <c r="B874" s="30" t="s">
        <v>112</v>
      </c>
      <c r="C874" s="96">
        <v>10</v>
      </c>
      <c r="D874" s="36">
        <v>3</v>
      </c>
      <c r="E874" s="37">
        <v>3496</v>
      </c>
      <c r="F874" s="38"/>
      <c r="G874" s="38"/>
      <c r="H874" s="38"/>
      <c r="I874" s="38"/>
      <c r="J874" s="38"/>
      <c r="K874" s="38"/>
      <c r="L874" s="38"/>
      <c r="M874" s="38"/>
      <c r="N874" s="38"/>
      <c r="O874" s="38">
        <f>MROUND(D874*(E874+N874),1)</f>
        <v>10488</v>
      </c>
      <c r="P874" s="38">
        <f>MROUND(O874*12,1)</f>
        <v>125856</v>
      </c>
    </row>
    <row r="875" spans="1:16" s="4" customFormat="1" ht="15" x14ac:dyDescent="0.25">
      <c r="A875" s="42">
        <v>5</v>
      </c>
      <c r="B875" s="30" t="s">
        <v>15</v>
      </c>
      <c r="C875" s="96">
        <v>10</v>
      </c>
      <c r="D875" s="36">
        <v>9</v>
      </c>
      <c r="E875" s="37">
        <v>3496</v>
      </c>
      <c r="F875" s="38"/>
      <c r="G875" s="38"/>
      <c r="H875" s="38"/>
      <c r="I875" s="38"/>
      <c r="J875" s="38"/>
      <c r="K875" s="38"/>
      <c r="L875" s="38"/>
      <c r="M875" s="38"/>
      <c r="N875" s="38"/>
      <c r="O875" s="38">
        <f>MROUND(D875*(E875+N875),1)</f>
        <v>31464</v>
      </c>
      <c r="P875" s="38">
        <f>MROUND(O875*12,1)</f>
        <v>377568</v>
      </c>
    </row>
    <row r="876" spans="1:16" s="4" customFormat="1" ht="15" customHeight="1" x14ac:dyDescent="0.25">
      <c r="A876" s="182" t="s">
        <v>91</v>
      </c>
      <c r="B876" s="183"/>
      <c r="C876" s="183"/>
      <c r="D876" s="183"/>
      <c r="E876" s="184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</row>
    <row r="877" spans="1:16" s="4" customFormat="1" ht="15" customHeight="1" x14ac:dyDescent="0.25">
      <c r="A877" s="42">
        <v>6</v>
      </c>
      <c r="B877" s="30" t="s">
        <v>193</v>
      </c>
      <c r="C877" s="96">
        <v>10</v>
      </c>
      <c r="D877" s="36">
        <v>1</v>
      </c>
      <c r="E877" s="37">
        <v>3496</v>
      </c>
      <c r="F877" s="38"/>
      <c r="G877" s="38"/>
      <c r="H877" s="38"/>
      <c r="I877" s="38"/>
      <c r="J877" s="38"/>
      <c r="K877" s="38"/>
      <c r="L877" s="38"/>
      <c r="M877" s="38"/>
      <c r="N877" s="38"/>
      <c r="O877" s="38">
        <f t="shared" ref="O877:O883" si="226">MROUND(D877*(E877+N877),1)</f>
        <v>3496</v>
      </c>
      <c r="P877" s="38">
        <f t="shared" ref="P877:P885" si="227">MROUND(O877*12,1)</f>
        <v>41952</v>
      </c>
    </row>
    <row r="878" spans="1:16" s="4" customFormat="1" ht="15" customHeight="1" x14ac:dyDescent="0.25">
      <c r="A878" s="42">
        <v>7</v>
      </c>
      <c r="B878" s="30" t="s">
        <v>15</v>
      </c>
      <c r="C878" s="98">
        <v>10</v>
      </c>
      <c r="D878" s="36">
        <v>2</v>
      </c>
      <c r="E878" s="37">
        <v>3496</v>
      </c>
      <c r="F878" s="59"/>
      <c r="G878" s="59"/>
      <c r="H878" s="59"/>
      <c r="I878" s="59"/>
      <c r="J878" s="59"/>
      <c r="K878" s="59"/>
      <c r="L878" s="59"/>
      <c r="M878" s="59"/>
      <c r="N878" s="38"/>
      <c r="O878" s="38">
        <f t="shared" si="226"/>
        <v>6992</v>
      </c>
      <c r="P878" s="38">
        <f t="shared" si="227"/>
        <v>83904</v>
      </c>
    </row>
    <row r="879" spans="1:16" s="4" customFormat="1" ht="15" customHeight="1" x14ac:dyDescent="0.25">
      <c r="A879" s="42">
        <v>8</v>
      </c>
      <c r="B879" s="30" t="s">
        <v>147</v>
      </c>
      <c r="C879" s="98">
        <v>10</v>
      </c>
      <c r="D879" s="36">
        <v>1</v>
      </c>
      <c r="E879" s="37">
        <v>3496</v>
      </c>
      <c r="F879" s="59"/>
      <c r="G879" s="59"/>
      <c r="H879" s="59"/>
      <c r="I879" s="59"/>
      <c r="J879" s="59"/>
      <c r="K879" s="59"/>
      <c r="L879" s="59"/>
      <c r="M879" s="59"/>
      <c r="N879" s="38"/>
      <c r="O879" s="38">
        <f t="shared" si="226"/>
        <v>3496</v>
      </c>
      <c r="P879" s="38">
        <f t="shared" si="227"/>
        <v>41952</v>
      </c>
    </row>
    <row r="880" spans="1:16" s="4" customFormat="1" ht="15" customHeight="1" x14ac:dyDescent="0.25">
      <c r="A880" s="42">
        <v>9</v>
      </c>
      <c r="B880" s="30" t="s">
        <v>19</v>
      </c>
      <c r="C880" s="96">
        <v>7</v>
      </c>
      <c r="D880" s="36">
        <v>1</v>
      </c>
      <c r="E880" s="37">
        <v>2958</v>
      </c>
      <c r="F880" s="38"/>
      <c r="G880" s="38"/>
      <c r="H880" s="38"/>
      <c r="I880" s="38"/>
      <c r="J880" s="38"/>
      <c r="K880" s="38"/>
      <c r="L880" s="38"/>
      <c r="M880" s="38"/>
      <c r="N880" s="38"/>
      <c r="O880" s="38">
        <f t="shared" si="226"/>
        <v>2958</v>
      </c>
      <c r="P880" s="38">
        <f t="shared" si="227"/>
        <v>35496</v>
      </c>
    </row>
    <row r="881" spans="1:16" s="4" customFormat="1" ht="15" customHeight="1" x14ac:dyDescent="0.25">
      <c r="A881" s="42">
        <v>10</v>
      </c>
      <c r="B881" s="30" t="s">
        <v>74</v>
      </c>
      <c r="C881" s="98">
        <v>7</v>
      </c>
      <c r="D881" s="36">
        <v>1</v>
      </c>
      <c r="E881" s="37">
        <v>2958</v>
      </c>
      <c r="F881" s="38"/>
      <c r="G881" s="38"/>
      <c r="H881" s="38"/>
      <c r="I881" s="38"/>
      <c r="J881" s="38"/>
      <c r="K881" s="38"/>
      <c r="L881" s="38"/>
      <c r="M881" s="38"/>
      <c r="N881" s="38"/>
      <c r="O881" s="38">
        <f t="shared" si="226"/>
        <v>2958</v>
      </c>
      <c r="P881" s="38">
        <f t="shared" si="227"/>
        <v>35496</v>
      </c>
    </row>
    <row r="882" spans="1:16" s="4" customFormat="1" ht="15" customHeight="1" x14ac:dyDescent="0.25">
      <c r="A882" s="42">
        <v>11</v>
      </c>
      <c r="B882" s="30" t="s">
        <v>194</v>
      </c>
      <c r="C882" s="98">
        <v>3</v>
      </c>
      <c r="D882" s="36">
        <v>1</v>
      </c>
      <c r="E882" s="37">
        <v>2267</v>
      </c>
      <c r="F882" s="38"/>
      <c r="G882" s="38"/>
      <c r="H882" s="38"/>
      <c r="I882" s="38"/>
      <c r="J882" s="38"/>
      <c r="K882" s="38"/>
      <c r="L882" s="38"/>
      <c r="M882" s="38"/>
      <c r="N882" s="38"/>
      <c r="O882" s="38">
        <f t="shared" si="226"/>
        <v>2267</v>
      </c>
      <c r="P882" s="38">
        <f t="shared" si="227"/>
        <v>27204</v>
      </c>
    </row>
    <row r="883" spans="1:16" s="4" customFormat="1" ht="15" customHeight="1" x14ac:dyDescent="0.25">
      <c r="A883" s="42">
        <v>12</v>
      </c>
      <c r="B883" s="30" t="s">
        <v>195</v>
      </c>
      <c r="C883" s="98">
        <v>3</v>
      </c>
      <c r="D883" s="36">
        <v>1</v>
      </c>
      <c r="E883" s="37">
        <v>2267</v>
      </c>
      <c r="F883" s="38"/>
      <c r="G883" s="38"/>
      <c r="H883" s="38"/>
      <c r="I883" s="38"/>
      <c r="J883" s="38"/>
      <c r="K883" s="38"/>
      <c r="L883" s="38"/>
      <c r="M883" s="38"/>
      <c r="N883" s="38"/>
      <c r="O883" s="38">
        <f t="shared" si="226"/>
        <v>2267</v>
      </c>
      <c r="P883" s="38">
        <f t="shared" si="227"/>
        <v>27204</v>
      </c>
    </row>
    <row r="884" spans="1:16" s="4" customFormat="1" ht="15" x14ac:dyDescent="0.25">
      <c r="A884" s="172" t="s">
        <v>17</v>
      </c>
      <c r="B884" s="173"/>
      <c r="C884" s="96"/>
      <c r="D884" s="39">
        <f>SUM(D870:D883)</f>
        <v>23</v>
      </c>
      <c r="E884" s="39"/>
      <c r="F884" s="40"/>
      <c r="G884" s="40"/>
      <c r="H884" s="40"/>
      <c r="I884" s="40"/>
      <c r="J884" s="40"/>
      <c r="K884" s="40"/>
      <c r="L884" s="59"/>
      <c r="M884" s="59"/>
      <c r="N884" s="59"/>
      <c r="O884" s="59">
        <f t="shared" ref="O884" si="228">SUM(O870:O883)</f>
        <v>77909</v>
      </c>
      <c r="P884" s="59">
        <f t="shared" si="227"/>
        <v>934908</v>
      </c>
    </row>
    <row r="885" spans="1:16" s="4" customFormat="1" ht="15" x14ac:dyDescent="0.25">
      <c r="A885" s="177" t="s">
        <v>358</v>
      </c>
      <c r="B885" s="178"/>
      <c r="C885" s="97"/>
      <c r="D885" s="45">
        <f>D879+D882+D883</f>
        <v>3</v>
      </c>
      <c r="E885" s="45"/>
      <c r="F885" s="46"/>
      <c r="G885" s="46"/>
      <c r="H885" s="46"/>
      <c r="I885" s="46"/>
      <c r="J885" s="46"/>
      <c r="K885" s="46"/>
      <c r="L885" s="38"/>
      <c r="M885" s="38"/>
      <c r="N885" s="38"/>
      <c r="O885" s="37">
        <f>O879+O882+O883</f>
        <v>8030</v>
      </c>
      <c r="P885" s="38">
        <f t="shared" si="227"/>
        <v>96360</v>
      </c>
    </row>
    <row r="886" spans="1:16" s="4" customFormat="1" ht="15" customHeight="1" x14ac:dyDescent="0.2">
      <c r="A886" s="171" t="s">
        <v>262</v>
      </c>
      <c r="B886" s="171"/>
      <c r="C886" s="171"/>
      <c r="D886" s="171"/>
      <c r="E886" s="171"/>
      <c r="F886" s="171"/>
      <c r="G886" s="171"/>
      <c r="H886" s="171"/>
      <c r="I886" s="171"/>
      <c r="J886" s="171"/>
      <c r="K886" s="171"/>
      <c r="L886" s="171"/>
      <c r="M886" s="171"/>
      <c r="N886" s="171"/>
      <c r="O886" s="171"/>
      <c r="P886" s="171"/>
    </row>
    <row r="887" spans="1:16" s="4" customFormat="1" ht="15" x14ac:dyDescent="0.25">
      <c r="A887" s="42">
        <v>1</v>
      </c>
      <c r="B887" s="30" t="s">
        <v>22</v>
      </c>
      <c r="C887" s="98">
        <v>12</v>
      </c>
      <c r="D887" s="36">
        <v>1</v>
      </c>
      <c r="E887" s="37">
        <v>4073</v>
      </c>
      <c r="F887" s="38"/>
      <c r="G887" s="38"/>
      <c r="H887" s="38"/>
      <c r="I887" s="38"/>
      <c r="J887" s="38"/>
      <c r="K887" s="38"/>
      <c r="L887" s="38"/>
      <c r="M887" s="38"/>
      <c r="N887" s="38"/>
      <c r="O887" s="38">
        <f>MROUND(D887*(E887+N887),1)</f>
        <v>4073</v>
      </c>
      <c r="P887" s="38">
        <f>MROUND(O887*12,1)</f>
        <v>48876</v>
      </c>
    </row>
    <row r="888" spans="1:16" s="4" customFormat="1" ht="15" x14ac:dyDescent="0.25">
      <c r="A888" s="145">
        <v>2</v>
      </c>
      <c r="B888" s="30" t="s">
        <v>15</v>
      </c>
      <c r="C888" s="96">
        <v>10</v>
      </c>
      <c r="D888" s="36">
        <v>1</v>
      </c>
      <c r="E888" s="37">
        <v>3496</v>
      </c>
      <c r="F888" s="38"/>
      <c r="G888" s="38"/>
      <c r="H888" s="38"/>
      <c r="I888" s="38"/>
      <c r="J888" s="38"/>
      <c r="K888" s="38"/>
      <c r="L888" s="38"/>
      <c r="M888" s="38"/>
      <c r="N888" s="38"/>
      <c r="O888" s="38">
        <f>MROUND(D888*(E888+N888),1)</f>
        <v>3496</v>
      </c>
      <c r="P888" s="38">
        <f>MROUND(O888*12,1)</f>
        <v>41952</v>
      </c>
    </row>
    <row r="889" spans="1:16" s="4" customFormat="1" ht="14.25" customHeight="1" x14ac:dyDescent="0.25">
      <c r="A889" s="179" t="s">
        <v>90</v>
      </c>
      <c r="B889" s="180"/>
      <c r="C889" s="180"/>
      <c r="D889" s="180"/>
      <c r="E889" s="181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</row>
    <row r="890" spans="1:16" s="4" customFormat="1" ht="15" x14ac:dyDescent="0.25">
      <c r="A890" s="145">
        <v>3</v>
      </c>
      <c r="B890" s="30" t="s">
        <v>112</v>
      </c>
      <c r="C890" s="96">
        <v>10</v>
      </c>
      <c r="D890" s="36">
        <v>1</v>
      </c>
      <c r="E890" s="37">
        <v>3496</v>
      </c>
      <c r="F890" s="38"/>
      <c r="G890" s="38"/>
      <c r="H890" s="38"/>
      <c r="I890" s="38"/>
      <c r="J890" s="38"/>
      <c r="K890" s="38"/>
      <c r="L890" s="38"/>
      <c r="M890" s="38"/>
      <c r="N890" s="38"/>
      <c r="O890" s="38">
        <f>MROUND(D890*(E890+N890),1)</f>
        <v>3496</v>
      </c>
      <c r="P890" s="38">
        <f>MROUND(O890*12,1)</f>
        <v>41952</v>
      </c>
    </row>
    <row r="891" spans="1:16" s="4" customFormat="1" ht="15" x14ac:dyDescent="0.25">
      <c r="A891" s="145">
        <v>4</v>
      </c>
      <c r="B891" s="30" t="s">
        <v>15</v>
      </c>
      <c r="C891" s="96">
        <v>10</v>
      </c>
      <c r="D891" s="36">
        <v>1</v>
      </c>
      <c r="E891" s="37">
        <v>3496</v>
      </c>
      <c r="F891" s="38"/>
      <c r="G891" s="38"/>
      <c r="H891" s="38"/>
      <c r="I891" s="38"/>
      <c r="J891" s="38"/>
      <c r="K891" s="38"/>
      <c r="L891" s="38"/>
      <c r="M891" s="38"/>
      <c r="N891" s="38"/>
      <c r="O891" s="38">
        <f>MROUND(D891*(E891+N891),1)</f>
        <v>3496</v>
      </c>
      <c r="P891" s="38">
        <f>MROUND(O891*12,1)</f>
        <v>41952</v>
      </c>
    </row>
    <row r="892" spans="1:16" s="4" customFormat="1" ht="14.25" customHeight="1" x14ac:dyDescent="0.25">
      <c r="A892" s="179" t="s">
        <v>115</v>
      </c>
      <c r="B892" s="180"/>
      <c r="C892" s="180"/>
      <c r="D892" s="180"/>
      <c r="E892" s="181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</row>
    <row r="893" spans="1:16" s="4" customFormat="1" ht="15" x14ac:dyDescent="0.25">
      <c r="A893" s="145">
        <v>5</v>
      </c>
      <c r="B893" s="30" t="s">
        <v>16</v>
      </c>
      <c r="C893" s="96">
        <v>9</v>
      </c>
      <c r="D893" s="36">
        <v>1</v>
      </c>
      <c r="E893" s="37">
        <v>3323</v>
      </c>
      <c r="F893" s="38"/>
      <c r="G893" s="38"/>
      <c r="H893" s="38"/>
      <c r="I893" s="38"/>
      <c r="J893" s="38"/>
      <c r="K893" s="38"/>
      <c r="L893" s="38"/>
      <c r="M893" s="38"/>
      <c r="N893" s="38"/>
      <c r="O893" s="38">
        <f>MROUND(D893*(E893+N893),1)</f>
        <v>3323</v>
      </c>
      <c r="P893" s="38">
        <f>MROUND(O893*12,1)</f>
        <v>39876</v>
      </c>
    </row>
    <row r="894" spans="1:16" s="4" customFormat="1" ht="15" x14ac:dyDescent="0.25">
      <c r="A894" s="145">
        <v>6</v>
      </c>
      <c r="B894" s="30" t="s">
        <v>19</v>
      </c>
      <c r="C894" s="98">
        <v>7</v>
      </c>
      <c r="D894" s="36">
        <v>1</v>
      </c>
      <c r="E894" s="37">
        <v>2958</v>
      </c>
      <c r="F894" s="38"/>
      <c r="G894" s="38"/>
      <c r="H894" s="38"/>
      <c r="I894" s="38"/>
      <c r="J894" s="38"/>
      <c r="K894" s="38"/>
      <c r="L894" s="38"/>
      <c r="M894" s="38"/>
      <c r="N894" s="38"/>
      <c r="O894" s="38">
        <f>MROUND(D894*(E894+N894),1)</f>
        <v>2958</v>
      </c>
      <c r="P894" s="38">
        <f>MROUND(O894*12,1)</f>
        <v>35496</v>
      </c>
    </row>
    <row r="895" spans="1:16" s="4" customFormat="1" ht="14.25" customHeight="1" x14ac:dyDescent="0.25">
      <c r="A895" s="179" t="s">
        <v>362</v>
      </c>
      <c r="B895" s="180"/>
      <c r="C895" s="180"/>
      <c r="D895" s="180"/>
      <c r="E895" s="181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</row>
    <row r="896" spans="1:16" s="4" customFormat="1" ht="15" x14ac:dyDescent="0.25">
      <c r="A896" s="42">
        <v>7</v>
      </c>
      <c r="B896" s="30" t="s">
        <v>132</v>
      </c>
      <c r="C896" s="98">
        <v>9</v>
      </c>
      <c r="D896" s="36">
        <v>1</v>
      </c>
      <c r="E896" s="37">
        <v>3323</v>
      </c>
      <c r="F896" s="38"/>
      <c r="G896" s="38"/>
      <c r="H896" s="38"/>
      <c r="I896" s="38"/>
      <c r="J896" s="38"/>
      <c r="K896" s="38"/>
      <c r="L896" s="38"/>
      <c r="M896" s="38"/>
      <c r="N896" s="38"/>
      <c r="O896" s="38">
        <f>MROUND(D896*(E896+N896),1)</f>
        <v>3323</v>
      </c>
      <c r="P896" s="38">
        <f>MROUND(O896*12,1)</f>
        <v>39876</v>
      </c>
    </row>
    <row r="897" spans="1:16" s="4" customFormat="1" ht="15" x14ac:dyDescent="0.25">
      <c r="A897" s="42">
        <v>8</v>
      </c>
      <c r="B897" s="30" t="s">
        <v>183</v>
      </c>
      <c r="C897" s="98">
        <v>7</v>
      </c>
      <c r="D897" s="36">
        <v>2</v>
      </c>
      <c r="E897" s="37">
        <v>2958</v>
      </c>
      <c r="F897" s="38"/>
      <c r="G897" s="38"/>
      <c r="H897" s="38"/>
      <c r="I897" s="38"/>
      <c r="J897" s="38"/>
      <c r="K897" s="38"/>
      <c r="L897" s="38"/>
      <c r="M897" s="38"/>
      <c r="N897" s="38"/>
      <c r="O897" s="38">
        <f>MROUND(D897*(E897+N897),1)</f>
        <v>5916</v>
      </c>
      <c r="P897" s="38">
        <f>MROUND(O897*12,1)</f>
        <v>70992</v>
      </c>
    </row>
    <row r="898" spans="1:16" s="4" customFormat="1" ht="15" x14ac:dyDescent="0.25">
      <c r="A898" s="172" t="s">
        <v>17</v>
      </c>
      <c r="B898" s="173"/>
      <c r="C898" s="96"/>
      <c r="D898" s="39">
        <f>SUM(D887:D897)</f>
        <v>9</v>
      </c>
      <c r="E898" s="39"/>
      <c r="F898" s="40"/>
      <c r="G898" s="40"/>
      <c r="H898" s="40"/>
      <c r="I898" s="40"/>
      <c r="J898" s="40"/>
      <c r="K898" s="40"/>
      <c r="L898" s="59"/>
      <c r="M898" s="59"/>
      <c r="N898" s="59"/>
      <c r="O898" s="59">
        <f t="shared" ref="O898" si="229">SUM(O887:O897)</f>
        <v>30081</v>
      </c>
      <c r="P898" s="59">
        <f>MROUND(O898*12,1)</f>
        <v>360972</v>
      </c>
    </row>
    <row r="899" spans="1:16" s="4" customFormat="1" ht="15" x14ac:dyDescent="0.25">
      <c r="A899" s="177" t="s">
        <v>358</v>
      </c>
      <c r="B899" s="178"/>
      <c r="C899" s="97"/>
      <c r="D899" s="45">
        <f>D897</f>
        <v>2</v>
      </c>
      <c r="E899" s="45"/>
      <c r="F899" s="46"/>
      <c r="G899" s="46"/>
      <c r="H899" s="46"/>
      <c r="I899" s="46"/>
      <c r="J899" s="46"/>
      <c r="K899" s="46"/>
      <c r="L899" s="38"/>
      <c r="M899" s="38"/>
      <c r="N899" s="38"/>
      <c r="O899" s="38">
        <f>O897</f>
        <v>5916</v>
      </c>
      <c r="P899" s="38">
        <f>MROUND(O899*12,1)</f>
        <v>70992</v>
      </c>
    </row>
    <row r="900" spans="1:16" s="4" customFormat="1" ht="15" customHeight="1" x14ac:dyDescent="0.2">
      <c r="A900" s="171" t="s">
        <v>297</v>
      </c>
      <c r="B900" s="171"/>
      <c r="C900" s="171"/>
      <c r="D900" s="171"/>
      <c r="E900" s="171"/>
      <c r="F900" s="171"/>
      <c r="G900" s="171"/>
      <c r="H900" s="171"/>
      <c r="I900" s="171"/>
      <c r="J900" s="171"/>
      <c r="K900" s="171"/>
      <c r="L900" s="171"/>
      <c r="M900" s="171"/>
      <c r="N900" s="171"/>
      <c r="O900" s="171"/>
      <c r="P900" s="171"/>
    </row>
    <row r="901" spans="1:16" s="4" customFormat="1" ht="15" x14ac:dyDescent="0.25">
      <c r="A901" s="145">
        <v>1</v>
      </c>
      <c r="B901" s="30" t="s">
        <v>22</v>
      </c>
      <c r="C901" s="98">
        <v>12</v>
      </c>
      <c r="D901" s="36">
        <v>1</v>
      </c>
      <c r="E901" s="37">
        <v>4073</v>
      </c>
      <c r="F901" s="38"/>
      <c r="G901" s="38"/>
      <c r="H901" s="38"/>
      <c r="I901" s="38"/>
      <c r="J901" s="38"/>
      <c r="K901" s="38"/>
      <c r="L901" s="38"/>
      <c r="M901" s="38"/>
      <c r="N901" s="38"/>
      <c r="O901" s="38">
        <f>MROUND(D901*(E901+N901),1)</f>
        <v>4073</v>
      </c>
      <c r="P901" s="38">
        <f>MROUND(O901*12,1)</f>
        <v>48876</v>
      </c>
    </row>
    <row r="902" spans="1:16" s="4" customFormat="1" ht="15" x14ac:dyDescent="0.25">
      <c r="A902" s="145">
        <v>2</v>
      </c>
      <c r="B902" s="30" t="s">
        <v>15</v>
      </c>
      <c r="C902" s="98">
        <v>10</v>
      </c>
      <c r="D902" s="36">
        <v>2</v>
      </c>
      <c r="E902" s="37">
        <v>3496</v>
      </c>
      <c r="F902" s="38"/>
      <c r="G902" s="38"/>
      <c r="H902" s="38"/>
      <c r="I902" s="38"/>
      <c r="J902" s="38"/>
      <c r="K902" s="38"/>
      <c r="L902" s="38"/>
      <c r="M902" s="38"/>
      <c r="N902" s="38"/>
      <c r="O902" s="38">
        <f>MROUND(D902*(E902+N902),1)</f>
        <v>6992</v>
      </c>
      <c r="P902" s="38">
        <f>MROUND(O902*12,1)</f>
        <v>83904</v>
      </c>
    </row>
    <row r="903" spans="1:16" s="4" customFormat="1" ht="15" x14ac:dyDescent="0.25">
      <c r="A903" s="172" t="s">
        <v>17</v>
      </c>
      <c r="B903" s="173"/>
      <c r="C903" s="96"/>
      <c r="D903" s="39">
        <f>SUM(D901:D902)</f>
        <v>3</v>
      </c>
      <c r="E903" s="39"/>
      <c r="F903" s="40"/>
      <c r="G903" s="40"/>
      <c r="H903" s="40"/>
      <c r="I903" s="40"/>
      <c r="J903" s="40"/>
      <c r="K903" s="40"/>
      <c r="L903" s="59"/>
      <c r="M903" s="59"/>
      <c r="N903" s="59"/>
      <c r="O903" s="59">
        <f>SUM(O901:O902)</f>
        <v>11065</v>
      </c>
      <c r="P903" s="59">
        <f>MROUND(O903*12,1)</f>
        <v>132780</v>
      </c>
    </row>
    <row r="904" spans="1:16" s="4" customFormat="1" ht="15" hidden="1" x14ac:dyDescent="0.25">
      <c r="A904" s="177" t="s">
        <v>358</v>
      </c>
      <c r="B904" s="178"/>
      <c r="C904" s="97"/>
      <c r="D904" s="45"/>
      <c r="E904" s="45"/>
      <c r="F904" s="46"/>
      <c r="G904" s="46"/>
      <c r="H904" s="46"/>
      <c r="I904" s="46"/>
      <c r="J904" s="46"/>
      <c r="K904" s="46"/>
      <c r="L904" s="38"/>
      <c r="M904" s="38"/>
      <c r="N904" s="38"/>
      <c r="O904" s="38"/>
      <c r="P904" s="38">
        <f>MROUND(O904*12,1)</f>
        <v>0</v>
      </c>
    </row>
    <row r="905" spans="1:16" s="4" customFormat="1" ht="15" customHeight="1" x14ac:dyDescent="0.2">
      <c r="A905" s="171" t="s">
        <v>223</v>
      </c>
      <c r="B905" s="171"/>
      <c r="C905" s="171"/>
      <c r="D905" s="171"/>
      <c r="E905" s="171"/>
      <c r="F905" s="171"/>
      <c r="G905" s="171"/>
      <c r="H905" s="171"/>
      <c r="I905" s="171"/>
      <c r="J905" s="171"/>
      <c r="K905" s="171"/>
      <c r="L905" s="171"/>
      <c r="M905" s="171"/>
      <c r="N905" s="171"/>
      <c r="O905" s="171"/>
      <c r="P905" s="171"/>
    </row>
    <row r="906" spans="1:16" s="4" customFormat="1" ht="15" x14ac:dyDescent="0.25">
      <c r="A906" s="145">
        <v>1</v>
      </c>
      <c r="B906" s="30" t="s">
        <v>22</v>
      </c>
      <c r="C906" s="96">
        <v>12</v>
      </c>
      <c r="D906" s="36">
        <v>1</v>
      </c>
      <c r="E906" s="37">
        <v>4073</v>
      </c>
      <c r="F906" s="38"/>
      <c r="G906" s="38"/>
      <c r="H906" s="38"/>
      <c r="I906" s="38"/>
      <c r="J906" s="38"/>
      <c r="K906" s="38"/>
      <c r="L906" s="38"/>
      <c r="M906" s="38"/>
      <c r="N906" s="38"/>
      <c r="O906" s="38">
        <f>MROUND(D906*(E906+N906),1)</f>
        <v>4073</v>
      </c>
      <c r="P906" s="38">
        <f t="shared" ref="P906:P910" si="230">MROUND(O906*12,1)</f>
        <v>48876</v>
      </c>
    </row>
    <row r="907" spans="1:16" s="4" customFormat="1" ht="15" x14ac:dyDescent="0.25">
      <c r="A907" s="145">
        <v>2</v>
      </c>
      <c r="B907" s="30" t="s">
        <v>15</v>
      </c>
      <c r="C907" s="98">
        <v>10</v>
      </c>
      <c r="D907" s="36">
        <v>5</v>
      </c>
      <c r="E907" s="37">
        <v>3496</v>
      </c>
      <c r="F907" s="38"/>
      <c r="G907" s="38"/>
      <c r="H907" s="38"/>
      <c r="I907" s="38"/>
      <c r="J907" s="38"/>
      <c r="K907" s="38"/>
      <c r="L907" s="38"/>
      <c r="M907" s="38"/>
      <c r="N907" s="38"/>
      <c r="O907" s="38">
        <f>MROUND(D907*(E907+N907),1)</f>
        <v>17480</v>
      </c>
      <c r="P907" s="38">
        <f t="shared" si="230"/>
        <v>209760</v>
      </c>
    </row>
    <row r="908" spans="1:16" s="4" customFormat="1" ht="15" x14ac:dyDescent="0.25">
      <c r="A908" s="145">
        <v>3</v>
      </c>
      <c r="B908" s="30" t="s">
        <v>251</v>
      </c>
      <c r="C908" s="96">
        <v>8</v>
      </c>
      <c r="D908" s="36">
        <v>1</v>
      </c>
      <c r="E908" s="37">
        <v>3150</v>
      </c>
      <c r="F908" s="38"/>
      <c r="G908" s="38"/>
      <c r="H908" s="38"/>
      <c r="I908" s="38"/>
      <c r="J908" s="38"/>
      <c r="K908" s="38"/>
      <c r="L908" s="38"/>
      <c r="M908" s="38"/>
      <c r="N908" s="38"/>
      <c r="O908" s="38">
        <f>MROUND(D908*(E908+N908),1)</f>
        <v>3150</v>
      </c>
      <c r="P908" s="38">
        <f t="shared" si="230"/>
        <v>37800</v>
      </c>
    </row>
    <row r="909" spans="1:16" s="4" customFormat="1" ht="15" x14ac:dyDescent="0.25">
      <c r="A909" s="172" t="s">
        <v>17</v>
      </c>
      <c r="B909" s="173"/>
      <c r="C909" s="96"/>
      <c r="D909" s="39">
        <f>SUM(D906:D908)</f>
        <v>7</v>
      </c>
      <c r="E909" s="39"/>
      <c r="F909" s="40"/>
      <c r="G909" s="40"/>
      <c r="H909" s="40"/>
      <c r="I909" s="40"/>
      <c r="J909" s="40"/>
      <c r="K909" s="40"/>
      <c r="L909" s="59"/>
      <c r="M909" s="59"/>
      <c r="N909" s="59"/>
      <c r="O909" s="59">
        <f>SUM(O906:O908)</f>
        <v>24703</v>
      </c>
      <c r="P909" s="59">
        <f t="shared" si="230"/>
        <v>296436</v>
      </c>
    </row>
    <row r="910" spans="1:16" s="4" customFormat="1" ht="15" hidden="1" x14ac:dyDescent="0.25">
      <c r="A910" s="177" t="s">
        <v>358</v>
      </c>
      <c r="B910" s="178"/>
      <c r="C910" s="97"/>
      <c r="D910" s="45"/>
      <c r="E910" s="45"/>
      <c r="F910" s="46"/>
      <c r="G910" s="46"/>
      <c r="H910" s="46"/>
      <c r="I910" s="46"/>
      <c r="J910" s="46"/>
      <c r="K910" s="46"/>
      <c r="L910" s="38"/>
      <c r="M910" s="38"/>
      <c r="N910" s="38"/>
      <c r="O910" s="38"/>
      <c r="P910" s="38">
        <f t="shared" si="230"/>
        <v>0</v>
      </c>
    </row>
    <row r="911" spans="1:16" s="4" customFormat="1" ht="15" customHeight="1" x14ac:dyDescent="0.2">
      <c r="A911" s="171" t="s">
        <v>464</v>
      </c>
      <c r="B911" s="171"/>
      <c r="C911" s="171"/>
      <c r="D911" s="171"/>
      <c r="E911" s="171"/>
      <c r="F911" s="171"/>
      <c r="G911" s="171"/>
      <c r="H911" s="171"/>
      <c r="I911" s="171"/>
      <c r="J911" s="171"/>
      <c r="K911" s="171"/>
      <c r="L911" s="171"/>
      <c r="M911" s="171"/>
      <c r="N911" s="171"/>
      <c r="O911" s="171"/>
      <c r="P911" s="171"/>
    </row>
    <row r="912" spans="1:16" s="4" customFormat="1" ht="15" x14ac:dyDescent="0.25">
      <c r="A912" s="145">
        <v>1</v>
      </c>
      <c r="B912" s="30" t="s">
        <v>22</v>
      </c>
      <c r="C912" s="96">
        <v>12</v>
      </c>
      <c r="D912" s="36">
        <v>1</v>
      </c>
      <c r="E912" s="37">
        <v>4073</v>
      </c>
      <c r="F912" s="38"/>
      <c r="G912" s="38"/>
      <c r="H912" s="38"/>
      <c r="I912" s="38"/>
      <c r="J912" s="38"/>
      <c r="K912" s="38"/>
      <c r="L912" s="38"/>
      <c r="M912" s="38"/>
      <c r="N912" s="38"/>
      <c r="O912" s="38">
        <f>MROUND(D912*(E912+N912),1)</f>
        <v>4073</v>
      </c>
      <c r="P912" s="38">
        <f t="shared" ref="P912:P915" si="231">MROUND(O912*12,1)</f>
        <v>48876</v>
      </c>
    </row>
    <row r="913" spans="1:16" s="4" customFormat="1" ht="15" x14ac:dyDescent="0.25">
      <c r="A913" s="145">
        <v>2</v>
      </c>
      <c r="B913" s="30" t="s">
        <v>147</v>
      </c>
      <c r="C913" s="98">
        <v>10</v>
      </c>
      <c r="D913" s="36">
        <v>2</v>
      </c>
      <c r="E913" s="37">
        <v>3496</v>
      </c>
      <c r="F913" s="38"/>
      <c r="G913" s="38"/>
      <c r="H913" s="38"/>
      <c r="I913" s="38"/>
      <c r="J913" s="38"/>
      <c r="K913" s="38"/>
      <c r="L913" s="38"/>
      <c r="M913" s="38"/>
      <c r="N913" s="38"/>
      <c r="O913" s="38">
        <f>MROUND(D913*(E913+N913),1)</f>
        <v>6992</v>
      </c>
      <c r="P913" s="38">
        <f t="shared" si="231"/>
        <v>83904</v>
      </c>
    </row>
    <row r="914" spans="1:16" s="4" customFormat="1" ht="15" x14ac:dyDescent="0.25">
      <c r="A914" s="172" t="s">
        <v>17</v>
      </c>
      <c r="B914" s="173"/>
      <c r="C914" s="96"/>
      <c r="D914" s="39">
        <f>SUM(D912:D913)</f>
        <v>3</v>
      </c>
      <c r="E914" s="39"/>
      <c r="F914" s="40"/>
      <c r="G914" s="40"/>
      <c r="H914" s="40"/>
      <c r="I914" s="40"/>
      <c r="J914" s="40"/>
      <c r="K914" s="40"/>
      <c r="L914" s="59"/>
      <c r="M914" s="59"/>
      <c r="N914" s="59"/>
      <c r="O914" s="59">
        <f>SUM(O912:O913)</f>
        <v>11065</v>
      </c>
      <c r="P914" s="59">
        <f t="shared" si="231"/>
        <v>132780</v>
      </c>
    </row>
    <row r="915" spans="1:16" s="4" customFormat="1" ht="15" x14ac:dyDescent="0.25">
      <c r="A915" s="177" t="s">
        <v>358</v>
      </c>
      <c r="B915" s="178"/>
      <c r="C915" s="97"/>
      <c r="D915" s="45">
        <f>D913</f>
        <v>2</v>
      </c>
      <c r="E915" s="45"/>
      <c r="F915" s="46"/>
      <c r="G915" s="46"/>
      <c r="H915" s="46"/>
      <c r="I915" s="46"/>
      <c r="J915" s="46"/>
      <c r="K915" s="46"/>
      <c r="L915" s="38"/>
      <c r="M915" s="38"/>
      <c r="N915" s="38"/>
      <c r="O915" s="38">
        <f t="shared" ref="O915" si="232">O913</f>
        <v>6992</v>
      </c>
      <c r="P915" s="38">
        <f t="shared" si="231"/>
        <v>83904</v>
      </c>
    </row>
    <row r="916" spans="1:16" s="4" customFormat="1" ht="15" customHeight="1" x14ac:dyDescent="0.2">
      <c r="A916" s="171" t="s">
        <v>253</v>
      </c>
      <c r="B916" s="171"/>
      <c r="C916" s="171"/>
      <c r="D916" s="171"/>
      <c r="E916" s="171"/>
      <c r="F916" s="171"/>
      <c r="G916" s="171"/>
      <c r="H916" s="171"/>
      <c r="I916" s="171"/>
      <c r="J916" s="171"/>
      <c r="K916" s="171"/>
      <c r="L916" s="171"/>
      <c r="M916" s="171"/>
      <c r="N916" s="171"/>
      <c r="O916" s="171"/>
      <c r="P916" s="171"/>
    </row>
    <row r="917" spans="1:16" s="4" customFormat="1" ht="15" x14ac:dyDescent="0.25">
      <c r="A917" s="145">
        <v>1</v>
      </c>
      <c r="B917" s="30" t="s">
        <v>203</v>
      </c>
      <c r="C917" s="98">
        <v>10</v>
      </c>
      <c r="D917" s="36">
        <v>1</v>
      </c>
      <c r="E917" s="37">
        <v>3496</v>
      </c>
      <c r="F917" s="38"/>
      <c r="G917" s="38"/>
      <c r="H917" s="38"/>
      <c r="I917" s="38"/>
      <c r="J917" s="38"/>
      <c r="K917" s="38"/>
      <c r="L917" s="38"/>
      <c r="M917" s="38"/>
      <c r="N917" s="38"/>
      <c r="O917" s="38">
        <f>MROUND(D917*(E917+N917),1)</f>
        <v>3496</v>
      </c>
      <c r="P917" s="38">
        <f t="shared" ref="P917:P922" si="233">MROUND(O917*12,1)</f>
        <v>41952</v>
      </c>
    </row>
    <row r="918" spans="1:16" s="4" customFormat="1" ht="15" customHeight="1" x14ac:dyDescent="0.25">
      <c r="A918" s="145">
        <v>2</v>
      </c>
      <c r="B918" s="30" t="s">
        <v>274</v>
      </c>
      <c r="C918" s="96">
        <v>7</v>
      </c>
      <c r="D918" s="36">
        <v>1</v>
      </c>
      <c r="E918" s="37">
        <v>2958</v>
      </c>
      <c r="F918" s="38"/>
      <c r="G918" s="38"/>
      <c r="H918" s="38"/>
      <c r="I918" s="38"/>
      <c r="J918" s="38"/>
      <c r="K918" s="38"/>
      <c r="L918" s="38"/>
      <c r="M918" s="38"/>
      <c r="N918" s="38"/>
      <c r="O918" s="38">
        <f>MROUND(D918*(E918+N918),1)</f>
        <v>2958</v>
      </c>
      <c r="P918" s="38">
        <f t="shared" si="233"/>
        <v>35496</v>
      </c>
    </row>
    <row r="919" spans="1:16" s="4" customFormat="1" ht="15" x14ac:dyDescent="0.25">
      <c r="A919" s="145">
        <v>3</v>
      </c>
      <c r="B919" s="30" t="s">
        <v>204</v>
      </c>
      <c r="C919" s="98">
        <v>6</v>
      </c>
      <c r="D919" s="36">
        <v>2</v>
      </c>
      <c r="E919" s="37">
        <v>2785</v>
      </c>
      <c r="F919" s="38"/>
      <c r="G919" s="38"/>
      <c r="H919" s="38"/>
      <c r="I919" s="38"/>
      <c r="J919" s="38"/>
      <c r="K919" s="38"/>
      <c r="L919" s="38"/>
      <c r="M919" s="38"/>
      <c r="N919" s="38"/>
      <c r="O919" s="38">
        <f>MROUND(D919*(E919+N919),1)</f>
        <v>5570</v>
      </c>
      <c r="P919" s="38">
        <f t="shared" si="233"/>
        <v>66840</v>
      </c>
    </row>
    <row r="920" spans="1:16" s="4" customFormat="1" ht="15" x14ac:dyDescent="0.25">
      <c r="A920" s="145">
        <v>4</v>
      </c>
      <c r="B920" s="30" t="s">
        <v>487</v>
      </c>
      <c r="C920" s="98">
        <v>3</v>
      </c>
      <c r="D920" s="36">
        <v>1</v>
      </c>
      <c r="E920" s="37">
        <v>2267</v>
      </c>
      <c r="F920" s="38"/>
      <c r="G920" s="38"/>
      <c r="H920" s="38"/>
      <c r="I920" s="38"/>
      <c r="J920" s="38"/>
      <c r="K920" s="38"/>
      <c r="L920" s="38"/>
      <c r="M920" s="38"/>
      <c r="N920" s="38"/>
      <c r="O920" s="38">
        <f>MROUND(D920*(E920+N920),1)</f>
        <v>2267</v>
      </c>
      <c r="P920" s="38">
        <f t="shared" si="233"/>
        <v>27204</v>
      </c>
    </row>
    <row r="921" spans="1:16" s="4" customFormat="1" ht="15" x14ac:dyDescent="0.25">
      <c r="A921" s="172" t="s">
        <v>17</v>
      </c>
      <c r="B921" s="173"/>
      <c r="C921" s="96"/>
      <c r="D921" s="39">
        <f>SUM(D917:D920)</f>
        <v>5</v>
      </c>
      <c r="E921" s="39"/>
      <c r="F921" s="40"/>
      <c r="G921" s="40"/>
      <c r="H921" s="40"/>
      <c r="I921" s="40"/>
      <c r="J921" s="40"/>
      <c r="K921" s="40"/>
      <c r="L921" s="59"/>
      <c r="M921" s="59"/>
      <c r="N921" s="59"/>
      <c r="O921" s="59">
        <f t="shared" ref="O921" si="234">SUM(O917:O920)</f>
        <v>14291</v>
      </c>
      <c r="P921" s="59">
        <f t="shared" si="233"/>
        <v>171492</v>
      </c>
    </row>
    <row r="922" spans="1:16" s="4" customFormat="1" ht="15" x14ac:dyDescent="0.25">
      <c r="A922" s="177" t="s">
        <v>358</v>
      </c>
      <c r="B922" s="178"/>
      <c r="C922" s="97"/>
      <c r="D922" s="45">
        <f>D917+D918+D919+D920</f>
        <v>5</v>
      </c>
      <c r="E922" s="45"/>
      <c r="F922" s="46"/>
      <c r="G922" s="46"/>
      <c r="H922" s="46"/>
      <c r="I922" s="46"/>
      <c r="J922" s="46"/>
      <c r="K922" s="46"/>
      <c r="L922" s="38"/>
      <c r="M922" s="38"/>
      <c r="N922" s="38"/>
      <c r="O922" s="38">
        <f>O917+O918+O919+O920</f>
        <v>14291</v>
      </c>
      <c r="P922" s="38">
        <f t="shared" si="233"/>
        <v>171492</v>
      </c>
    </row>
    <row r="923" spans="1:16" s="4" customFormat="1" ht="15.75" customHeight="1" x14ac:dyDescent="0.2">
      <c r="A923" s="171" t="s">
        <v>298</v>
      </c>
      <c r="B923" s="171"/>
      <c r="C923" s="171"/>
      <c r="D923" s="171"/>
      <c r="E923" s="171"/>
      <c r="F923" s="171"/>
      <c r="G923" s="171"/>
      <c r="H923" s="171"/>
      <c r="I923" s="171"/>
      <c r="J923" s="171"/>
      <c r="K923" s="171"/>
      <c r="L923" s="171"/>
      <c r="M923" s="171"/>
      <c r="N923" s="171"/>
      <c r="O923" s="171"/>
      <c r="P923" s="171"/>
    </row>
    <row r="924" spans="1:16" s="4" customFormat="1" ht="15" x14ac:dyDescent="0.25">
      <c r="A924" s="42">
        <v>1</v>
      </c>
      <c r="B924" s="30" t="s">
        <v>111</v>
      </c>
      <c r="C924" s="96">
        <v>12</v>
      </c>
      <c r="D924" s="36">
        <v>1</v>
      </c>
      <c r="E924" s="37">
        <v>4073</v>
      </c>
      <c r="F924" s="38"/>
      <c r="G924" s="38"/>
      <c r="H924" s="38"/>
      <c r="I924" s="38"/>
      <c r="J924" s="38"/>
      <c r="K924" s="38"/>
      <c r="L924" s="38"/>
      <c r="M924" s="38"/>
      <c r="N924" s="38"/>
      <c r="O924" s="38">
        <f>MROUND(D924*(E924+N924),1)</f>
        <v>4073</v>
      </c>
      <c r="P924" s="38">
        <f>MROUND(O924*12,1)</f>
        <v>48876</v>
      </c>
    </row>
    <row r="925" spans="1:16" s="4" customFormat="1" ht="15" x14ac:dyDescent="0.25">
      <c r="A925" s="42">
        <v>2</v>
      </c>
      <c r="B925" s="30" t="s">
        <v>225</v>
      </c>
      <c r="C925" s="96"/>
      <c r="D925" s="36">
        <v>1</v>
      </c>
      <c r="E925" s="37">
        <v>3666</v>
      </c>
      <c r="F925" s="38"/>
      <c r="G925" s="38"/>
      <c r="H925" s="38"/>
      <c r="I925" s="38"/>
      <c r="J925" s="38"/>
      <c r="K925" s="38"/>
      <c r="L925" s="38"/>
      <c r="M925" s="38"/>
      <c r="N925" s="38"/>
      <c r="O925" s="38">
        <f>MROUND(D925*(E925+N925),1)</f>
        <v>3666</v>
      </c>
      <c r="P925" s="38">
        <f>MROUND(O925*12,1)</f>
        <v>43992</v>
      </c>
    </row>
    <row r="926" spans="1:16" s="4" customFormat="1" ht="15" customHeight="1" x14ac:dyDescent="0.25">
      <c r="A926" s="182" t="s">
        <v>250</v>
      </c>
      <c r="B926" s="183"/>
      <c r="C926" s="183"/>
      <c r="D926" s="183"/>
      <c r="E926" s="184"/>
      <c r="F926" s="140"/>
      <c r="G926" s="140"/>
      <c r="H926" s="140"/>
      <c r="I926" s="140"/>
      <c r="J926" s="140"/>
      <c r="K926" s="140"/>
      <c r="L926" s="47"/>
      <c r="M926" s="47"/>
      <c r="N926" s="38"/>
      <c r="O926" s="38"/>
      <c r="P926" s="38"/>
    </row>
    <row r="927" spans="1:16" s="4" customFormat="1" ht="15" x14ac:dyDescent="0.25">
      <c r="A927" s="42">
        <v>3</v>
      </c>
      <c r="B927" s="30" t="s">
        <v>22</v>
      </c>
      <c r="C927" s="96">
        <v>10</v>
      </c>
      <c r="D927" s="36">
        <v>1</v>
      </c>
      <c r="E927" s="37">
        <v>3496</v>
      </c>
      <c r="F927" s="38"/>
      <c r="G927" s="38"/>
      <c r="H927" s="38"/>
      <c r="I927" s="38"/>
      <c r="J927" s="38"/>
      <c r="K927" s="38"/>
      <c r="L927" s="38"/>
      <c r="M927" s="38"/>
      <c r="N927" s="38"/>
      <c r="O927" s="38">
        <f t="shared" ref="O927:O930" si="235">MROUND(D927*(E927+N927),1)</f>
        <v>3496</v>
      </c>
      <c r="P927" s="38">
        <f t="shared" ref="P927:P930" si="236">MROUND(O927*12,1)</f>
        <v>41952</v>
      </c>
    </row>
    <row r="928" spans="1:16" s="4" customFormat="1" ht="15" x14ac:dyDescent="0.25">
      <c r="A928" s="42">
        <v>4</v>
      </c>
      <c r="B928" s="30" t="s">
        <v>15</v>
      </c>
      <c r="C928" s="96">
        <v>10</v>
      </c>
      <c r="D928" s="36">
        <v>2</v>
      </c>
      <c r="E928" s="37">
        <v>3496</v>
      </c>
      <c r="F928" s="38"/>
      <c r="G928" s="38"/>
      <c r="H928" s="38"/>
      <c r="I928" s="38"/>
      <c r="J928" s="38"/>
      <c r="K928" s="38"/>
      <c r="L928" s="38"/>
      <c r="M928" s="38"/>
      <c r="N928" s="38"/>
      <c r="O928" s="38">
        <f t="shared" si="235"/>
        <v>6992</v>
      </c>
      <c r="P928" s="38">
        <f t="shared" si="236"/>
        <v>83904</v>
      </c>
    </row>
    <row r="929" spans="1:16" s="4" customFormat="1" ht="15" x14ac:dyDescent="0.25">
      <c r="A929" s="42">
        <v>5</v>
      </c>
      <c r="B929" s="30" t="s">
        <v>132</v>
      </c>
      <c r="C929" s="96">
        <v>9</v>
      </c>
      <c r="D929" s="36">
        <v>2</v>
      </c>
      <c r="E929" s="37">
        <v>3323</v>
      </c>
      <c r="F929" s="38"/>
      <c r="G929" s="38"/>
      <c r="H929" s="38"/>
      <c r="I929" s="38"/>
      <c r="J929" s="38"/>
      <c r="K929" s="38"/>
      <c r="L929" s="38"/>
      <c r="M929" s="38"/>
      <c r="N929" s="38"/>
      <c r="O929" s="38">
        <f t="shared" si="235"/>
        <v>6646</v>
      </c>
      <c r="P929" s="38">
        <f t="shared" si="236"/>
        <v>79752</v>
      </c>
    </row>
    <row r="930" spans="1:16" s="4" customFormat="1" ht="15" x14ac:dyDescent="0.25">
      <c r="A930" s="42">
        <v>6</v>
      </c>
      <c r="B930" s="30" t="s">
        <v>101</v>
      </c>
      <c r="C930" s="96">
        <v>8</v>
      </c>
      <c r="D930" s="36">
        <v>6</v>
      </c>
      <c r="E930" s="37">
        <v>3150</v>
      </c>
      <c r="F930" s="38"/>
      <c r="G930" s="38"/>
      <c r="H930" s="38"/>
      <c r="I930" s="38"/>
      <c r="J930" s="38"/>
      <c r="K930" s="38"/>
      <c r="L930" s="38"/>
      <c r="M930" s="38"/>
      <c r="N930" s="38"/>
      <c r="O930" s="38">
        <f t="shared" si="235"/>
        <v>18900</v>
      </c>
      <c r="P930" s="38">
        <f t="shared" si="236"/>
        <v>226800</v>
      </c>
    </row>
    <row r="931" spans="1:16" s="4" customFormat="1" ht="15" customHeight="1" x14ac:dyDescent="0.25">
      <c r="A931" s="182" t="s">
        <v>299</v>
      </c>
      <c r="B931" s="183"/>
      <c r="C931" s="183"/>
      <c r="D931" s="183"/>
      <c r="E931" s="184"/>
      <c r="F931" s="140"/>
      <c r="G931" s="140"/>
      <c r="H931" s="140"/>
      <c r="I931" s="140"/>
      <c r="J931" s="140"/>
      <c r="K931" s="140"/>
      <c r="L931" s="47"/>
      <c r="M931" s="47"/>
      <c r="N931" s="38"/>
      <c r="O931" s="38"/>
      <c r="P931" s="38"/>
    </row>
    <row r="932" spans="1:16" s="4" customFormat="1" ht="15" x14ac:dyDescent="0.25">
      <c r="A932" s="145">
        <v>7</v>
      </c>
      <c r="B932" s="30" t="s">
        <v>22</v>
      </c>
      <c r="C932" s="96">
        <v>10</v>
      </c>
      <c r="D932" s="36">
        <v>1</v>
      </c>
      <c r="E932" s="37">
        <v>3496</v>
      </c>
      <c r="F932" s="38"/>
      <c r="G932" s="38"/>
      <c r="H932" s="38"/>
      <c r="I932" s="38"/>
      <c r="J932" s="38"/>
      <c r="K932" s="38"/>
      <c r="L932" s="38"/>
      <c r="M932" s="38"/>
      <c r="N932" s="38"/>
      <c r="O932" s="38">
        <f>MROUND(D932*(E932+N932),1)</f>
        <v>3496</v>
      </c>
      <c r="P932" s="38">
        <f>MROUND(O932*12,1)</f>
        <v>41952</v>
      </c>
    </row>
    <row r="933" spans="1:16" s="4" customFormat="1" ht="15" x14ac:dyDescent="0.25">
      <c r="A933" s="145">
        <v>8</v>
      </c>
      <c r="B933" s="30" t="s">
        <v>21</v>
      </c>
      <c r="C933" s="96">
        <v>10</v>
      </c>
      <c r="D933" s="36">
        <v>3</v>
      </c>
      <c r="E933" s="37">
        <v>3496</v>
      </c>
      <c r="F933" s="38"/>
      <c r="G933" s="38"/>
      <c r="H933" s="38"/>
      <c r="I933" s="38"/>
      <c r="J933" s="38"/>
      <c r="K933" s="38"/>
      <c r="L933" s="38"/>
      <c r="M933" s="38"/>
      <c r="N933" s="38"/>
      <c r="O933" s="38">
        <f>MROUND(D933*(E933+N933),1)</f>
        <v>10488</v>
      </c>
      <c r="P933" s="38">
        <f>MROUND(O933*12,1)</f>
        <v>125856</v>
      </c>
    </row>
    <row r="934" spans="1:16" s="4" customFormat="1" ht="15" x14ac:dyDescent="0.25">
      <c r="A934" s="42">
        <v>9</v>
      </c>
      <c r="B934" s="30" t="s">
        <v>132</v>
      </c>
      <c r="C934" s="96">
        <v>9</v>
      </c>
      <c r="D934" s="36">
        <v>2</v>
      </c>
      <c r="E934" s="37">
        <v>3323</v>
      </c>
      <c r="F934" s="38"/>
      <c r="G934" s="38"/>
      <c r="H934" s="38"/>
      <c r="I934" s="38"/>
      <c r="J934" s="38"/>
      <c r="K934" s="38"/>
      <c r="L934" s="38"/>
      <c r="M934" s="38"/>
      <c r="N934" s="38"/>
      <c r="O934" s="38">
        <f>MROUND(D934*(E934+N934),1)</f>
        <v>6646</v>
      </c>
      <c r="P934" s="38">
        <f>MROUND(O934*12,1)</f>
        <v>79752</v>
      </c>
    </row>
    <row r="935" spans="1:16" s="4" customFormat="1" ht="15" x14ac:dyDescent="0.25">
      <c r="A935" s="42">
        <v>10</v>
      </c>
      <c r="B935" s="30" t="s">
        <v>251</v>
      </c>
      <c r="C935" s="96">
        <v>8</v>
      </c>
      <c r="D935" s="36">
        <v>2</v>
      </c>
      <c r="E935" s="37">
        <v>3150</v>
      </c>
      <c r="F935" s="38"/>
      <c r="G935" s="38"/>
      <c r="H935" s="38"/>
      <c r="I935" s="38"/>
      <c r="J935" s="38"/>
      <c r="K935" s="38"/>
      <c r="L935" s="38"/>
      <c r="M935" s="38"/>
      <c r="N935" s="38"/>
      <c r="O935" s="38">
        <f>MROUND(D935*(E935+N935),1)</f>
        <v>6300</v>
      </c>
      <c r="P935" s="38">
        <f>MROUND(O935*12,1)</f>
        <v>75600</v>
      </c>
    </row>
    <row r="936" spans="1:16" s="4" customFormat="1" ht="15" customHeight="1" x14ac:dyDescent="0.25">
      <c r="A936" s="182" t="s">
        <v>249</v>
      </c>
      <c r="B936" s="183"/>
      <c r="C936" s="183"/>
      <c r="D936" s="183"/>
      <c r="E936" s="184"/>
      <c r="F936" s="140"/>
      <c r="G936" s="140"/>
      <c r="H936" s="140"/>
      <c r="I936" s="140"/>
      <c r="J936" s="140"/>
      <c r="K936" s="140"/>
      <c r="L936" s="47"/>
      <c r="M936" s="47"/>
      <c r="N936" s="38"/>
      <c r="O936" s="38"/>
      <c r="P936" s="38"/>
    </row>
    <row r="937" spans="1:16" s="4" customFormat="1" ht="15" x14ac:dyDescent="0.25">
      <c r="A937" s="42">
        <v>11</v>
      </c>
      <c r="B937" s="30" t="s">
        <v>22</v>
      </c>
      <c r="C937" s="96">
        <v>10</v>
      </c>
      <c r="D937" s="36">
        <v>1</v>
      </c>
      <c r="E937" s="37">
        <v>3496</v>
      </c>
      <c r="F937" s="38"/>
      <c r="G937" s="38"/>
      <c r="H937" s="38"/>
      <c r="I937" s="38"/>
      <c r="J937" s="38"/>
      <c r="K937" s="38"/>
      <c r="L937" s="38"/>
      <c r="M937" s="38"/>
      <c r="N937" s="38"/>
      <c r="O937" s="38">
        <f>MROUND(D937*(E937+N937),1)</f>
        <v>3496</v>
      </c>
      <c r="P937" s="38">
        <f>MROUND(O937*12,1)</f>
        <v>41952</v>
      </c>
    </row>
    <row r="938" spans="1:16" s="4" customFormat="1" ht="15" x14ac:dyDescent="0.25">
      <c r="A938" s="42">
        <v>12</v>
      </c>
      <c r="B938" s="30" t="s">
        <v>21</v>
      </c>
      <c r="C938" s="96">
        <v>10</v>
      </c>
      <c r="D938" s="36">
        <v>1</v>
      </c>
      <c r="E938" s="37">
        <v>3496</v>
      </c>
      <c r="F938" s="38"/>
      <c r="G938" s="38"/>
      <c r="H938" s="38"/>
      <c r="I938" s="38"/>
      <c r="J938" s="38"/>
      <c r="K938" s="38"/>
      <c r="L938" s="38"/>
      <c r="M938" s="38"/>
      <c r="N938" s="38"/>
      <c r="O938" s="38">
        <f>MROUND(D938*(E938+N938),1)</f>
        <v>3496</v>
      </c>
      <c r="P938" s="38">
        <f>MROUND(O938*12,1)</f>
        <v>41952</v>
      </c>
    </row>
    <row r="939" spans="1:16" s="4" customFormat="1" ht="15" x14ac:dyDescent="0.25">
      <c r="A939" s="42">
        <v>13</v>
      </c>
      <c r="B939" s="30" t="s">
        <v>132</v>
      </c>
      <c r="C939" s="96">
        <v>9</v>
      </c>
      <c r="D939" s="36">
        <v>1</v>
      </c>
      <c r="E939" s="37">
        <v>3323</v>
      </c>
      <c r="F939" s="38"/>
      <c r="G939" s="38"/>
      <c r="H939" s="38"/>
      <c r="I939" s="38"/>
      <c r="J939" s="38"/>
      <c r="K939" s="38"/>
      <c r="L939" s="38"/>
      <c r="M939" s="38"/>
      <c r="N939" s="38"/>
      <c r="O939" s="38">
        <f>MROUND(D939*(E939+N939),1)</f>
        <v>3323</v>
      </c>
      <c r="P939" s="38">
        <f>MROUND(O939*12,1)</f>
        <v>39876</v>
      </c>
    </row>
    <row r="940" spans="1:16" s="4" customFormat="1" ht="15" x14ac:dyDescent="0.25">
      <c r="A940" s="42">
        <v>14</v>
      </c>
      <c r="B940" s="30" t="s">
        <v>101</v>
      </c>
      <c r="C940" s="96">
        <v>8</v>
      </c>
      <c r="D940" s="36">
        <v>2</v>
      </c>
      <c r="E940" s="37">
        <v>3150</v>
      </c>
      <c r="F940" s="38"/>
      <c r="G940" s="38"/>
      <c r="H940" s="38"/>
      <c r="I940" s="38"/>
      <c r="J940" s="38"/>
      <c r="K940" s="38"/>
      <c r="L940" s="38"/>
      <c r="M940" s="38"/>
      <c r="N940" s="38"/>
      <c r="O940" s="38">
        <f>MROUND(D940*(E940+N940),1)</f>
        <v>6300</v>
      </c>
      <c r="P940" s="38">
        <f>MROUND(O940*12,1)</f>
        <v>75600</v>
      </c>
    </row>
    <row r="941" spans="1:16" s="4" customFormat="1" ht="15" customHeight="1" x14ac:dyDescent="0.25">
      <c r="A941" s="182" t="s">
        <v>238</v>
      </c>
      <c r="B941" s="183"/>
      <c r="C941" s="183"/>
      <c r="D941" s="183"/>
      <c r="E941" s="184"/>
      <c r="F941" s="140"/>
      <c r="G941" s="140"/>
      <c r="H941" s="140"/>
      <c r="I941" s="140"/>
      <c r="J941" s="140"/>
      <c r="K941" s="140"/>
      <c r="L941" s="47"/>
      <c r="M941" s="47"/>
      <c r="N941" s="38"/>
      <c r="O941" s="38"/>
      <c r="P941" s="38"/>
    </row>
    <row r="942" spans="1:16" s="4" customFormat="1" ht="15" x14ac:dyDescent="0.25">
      <c r="A942" s="145">
        <v>15</v>
      </c>
      <c r="B942" s="30" t="s">
        <v>22</v>
      </c>
      <c r="C942" s="98">
        <v>10</v>
      </c>
      <c r="D942" s="36">
        <v>1</v>
      </c>
      <c r="E942" s="37">
        <v>3496</v>
      </c>
      <c r="F942" s="38"/>
      <c r="G942" s="38"/>
      <c r="H942" s="38"/>
      <c r="I942" s="38"/>
      <c r="J942" s="38"/>
      <c r="K942" s="38"/>
      <c r="L942" s="38"/>
      <c r="M942" s="38"/>
      <c r="N942" s="38"/>
      <c r="O942" s="38">
        <f>MROUND(D942*(E942+N942),1)</f>
        <v>3496</v>
      </c>
      <c r="P942" s="38">
        <f>MROUND(O942*12,1)</f>
        <v>41952</v>
      </c>
    </row>
    <row r="943" spans="1:16" s="4" customFormat="1" ht="15" x14ac:dyDescent="0.25">
      <c r="A943" s="145">
        <v>16</v>
      </c>
      <c r="B943" s="30" t="s">
        <v>15</v>
      </c>
      <c r="C943" s="98">
        <v>10</v>
      </c>
      <c r="D943" s="36">
        <v>1</v>
      </c>
      <c r="E943" s="37">
        <v>3496</v>
      </c>
      <c r="F943" s="38"/>
      <c r="G943" s="38"/>
      <c r="H943" s="38"/>
      <c r="I943" s="38"/>
      <c r="J943" s="38"/>
      <c r="K943" s="38"/>
      <c r="L943" s="38"/>
      <c r="M943" s="38"/>
      <c r="N943" s="38"/>
      <c r="O943" s="38">
        <f>MROUND(D943*(E943+N943),1)</f>
        <v>3496</v>
      </c>
      <c r="P943" s="38">
        <f>MROUND(O943*12,1)</f>
        <v>41952</v>
      </c>
    </row>
    <row r="944" spans="1:16" s="4" customFormat="1" ht="15" x14ac:dyDescent="0.25">
      <c r="A944" s="145">
        <v>17</v>
      </c>
      <c r="B944" s="30" t="s">
        <v>285</v>
      </c>
      <c r="C944" s="96">
        <v>7</v>
      </c>
      <c r="D944" s="36">
        <v>3</v>
      </c>
      <c r="E944" s="37">
        <v>2958</v>
      </c>
      <c r="F944" s="38"/>
      <c r="G944" s="38"/>
      <c r="H944" s="38"/>
      <c r="I944" s="38"/>
      <c r="J944" s="38"/>
      <c r="K944" s="38"/>
      <c r="L944" s="38"/>
      <c r="M944" s="38"/>
      <c r="N944" s="38"/>
      <c r="O944" s="38">
        <f>MROUND(D944*(E944+N944),1)</f>
        <v>8874</v>
      </c>
      <c r="P944" s="38">
        <f>MROUND(O944*12,1)</f>
        <v>106488</v>
      </c>
    </row>
    <row r="945" spans="1:16" s="4" customFormat="1" ht="15" x14ac:dyDescent="0.25">
      <c r="A945" s="172" t="s">
        <v>17</v>
      </c>
      <c r="B945" s="173"/>
      <c r="C945" s="96"/>
      <c r="D945" s="39">
        <f>SUM(D924:D944)</f>
        <v>31</v>
      </c>
      <c r="E945" s="39"/>
      <c r="F945" s="40"/>
      <c r="G945" s="40"/>
      <c r="H945" s="40"/>
      <c r="I945" s="40"/>
      <c r="J945" s="40"/>
      <c r="K945" s="40"/>
      <c r="L945" s="59"/>
      <c r="M945" s="59"/>
      <c r="N945" s="59"/>
      <c r="O945" s="59">
        <f t="shared" ref="O945" si="237">SUM(O924:O944)</f>
        <v>103184</v>
      </c>
      <c r="P945" s="59">
        <f>MROUND(O945*12,1)</f>
        <v>1238208</v>
      </c>
    </row>
    <row r="946" spans="1:16" s="4" customFormat="1" ht="15" hidden="1" x14ac:dyDescent="0.25">
      <c r="A946" s="177" t="s">
        <v>358</v>
      </c>
      <c r="B946" s="178"/>
      <c r="C946" s="97"/>
      <c r="D946" s="45"/>
      <c r="E946" s="45"/>
      <c r="F946" s="46"/>
      <c r="G946" s="46"/>
      <c r="H946" s="46"/>
      <c r="I946" s="46"/>
      <c r="J946" s="46"/>
      <c r="K946" s="46"/>
      <c r="L946" s="38"/>
      <c r="M946" s="38"/>
      <c r="N946" s="38"/>
      <c r="O946" s="38"/>
      <c r="P946" s="38">
        <f>MROUND(O946*12,1)</f>
        <v>0</v>
      </c>
    </row>
    <row r="947" spans="1:16" s="4" customFormat="1" ht="15" customHeight="1" x14ac:dyDescent="0.2">
      <c r="A947" s="171" t="s">
        <v>228</v>
      </c>
      <c r="B947" s="171"/>
      <c r="C947" s="171"/>
      <c r="D947" s="171"/>
      <c r="E947" s="171"/>
      <c r="F947" s="171"/>
      <c r="G947" s="171"/>
      <c r="H947" s="171"/>
      <c r="I947" s="171"/>
      <c r="J947" s="171"/>
      <c r="K947" s="171"/>
      <c r="L947" s="171"/>
      <c r="M947" s="171"/>
      <c r="N947" s="171"/>
      <c r="O947" s="171"/>
      <c r="P947" s="171"/>
    </row>
    <row r="948" spans="1:16" s="4" customFormat="1" ht="15" x14ac:dyDescent="0.25">
      <c r="A948" s="145">
        <v>1</v>
      </c>
      <c r="B948" s="30" t="s">
        <v>230</v>
      </c>
      <c r="C948" s="98"/>
      <c r="D948" s="36">
        <v>1</v>
      </c>
      <c r="E948" s="138">
        <v>4730</v>
      </c>
      <c r="F948" s="38"/>
      <c r="G948" s="38"/>
      <c r="H948" s="38"/>
      <c r="I948" s="38"/>
      <c r="J948" s="38"/>
      <c r="K948" s="38"/>
      <c r="L948" s="38"/>
      <c r="M948" s="38"/>
      <c r="N948" s="38"/>
      <c r="O948" s="38">
        <f t="shared" ref="O948:O968" si="238">MROUND(D948*(E948+N948),1)</f>
        <v>4730</v>
      </c>
      <c r="P948" s="38">
        <f t="shared" ref="P948:P970" si="239">MROUND(O948*12,1)</f>
        <v>56760</v>
      </c>
    </row>
    <row r="949" spans="1:16" s="4" customFormat="1" ht="30" x14ac:dyDescent="0.25">
      <c r="A949" s="145">
        <v>2</v>
      </c>
      <c r="B949" s="30" t="s">
        <v>442</v>
      </c>
      <c r="C949" s="98"/>
      <c r="D949" s="36">
        <v>1</v>
      </c>
      <c r="E949" s="138">
        <v>4257</v>
      </c>
      <c r="F949" s="38"/>
      <c r="G949" s="38"/>
      <c r="H949" s="38"/>
      <c r="I949" s="38"/>
      <c r="J949" s="38"/>
      <c r="K949" s="38"/>
      <c r="L949" s="38"/>
      <c r="M949" s="38"/>
      <c r="N949" s="38"/>
      <c r="O949" s="38">
        <f t="shared" si="238"/>
        <v>4257</v>
      </c>
      <c r="P949" s="38">
        <f t="shared" si="239"/>
        <v>51084</v>
      </c>
    </row>
    <row r="950" spans="1:16" s="4" customFormat="1" ht="15" x14ac:dyDescent="0.25">
      <c r="A950" s="145">
        <v>3</v>
      </c>
      <c r="B950" s="30" t="s">
        <v>408</v>
      </c>
      <c r="C950" s="98">
        <v>13</v>
      </c>
      <c r="D950" s="36">
        <v>1.5</v>
      </c>
      <c r="E950" s="37">
        <v>4361</v>
      </c>
      <c r="F950" s="38"/>
      <c r="G950" s="38"/>
      <c r="H950" s="38"/>
      <c r="I950" s="38"/>
      <c r="J950" s="38"/>
      <c r="K950" s="38"/>
      <c r="L950" s="38"/>
      <c r="M950" s="38"/>
      <c r="N950" s="38"/>
      <c r="O950" s="38">
        <f t="shared" si="238"/>
        <v>6542</v>
      </c>
      <c r="P950" s="38">
        <f t="shared" si="239"/>
        <v>78504</v>
      </c>
    </row>
    <row r="951" spans="1:16" s="4" customFormat="1" ht="15" x14ac:dyDescent="0.25">
      <c r="A951" s="145">
        <v>4</v>
      </c>
      <c r="B951" s="30" t="s">
        <v>231</v>
      </c>
      <c r="C951" s="98">
        <v>13</v>
      </c>
      <c r="D951" s="36">
        <v>0.5</v>
      </c>
      <c r="E951" s="37">
        <v>4361</v>
      </c>
      <c r="F951" s="38"/>
      <c r="G951" s="38"/>
      <c r="H951" s="38"/>
      <c r="I951" s="38"/>
      <c r="J951" s="38"/>
      <c r="K951" s="38"/>
      <c r="L951" s="38"/>
      <c r="M951" s="38"/>
      <c r="N951" s="38"/>
      <c r="O951" s="38">
        <f t="shared" si="238"/>
        <v>2181</v>
      </c>
      <c r="P951" s="38">
        <f t="shared" si="239"/>
        <v>26172</v>
      </c>
    </row>
    <row r="952" spans="1:16" s="4" customFormat="1" ht="15" x14ac:dyDescent="0.25">
      <c r="A952" s="145">
        <v>5</v>
      </c>
      <c r="B952" s="30" t="s">
        <v>232</v>
      </c>
      <c r="C952" s="96">
        <v>12</v>
      </c>
      <c r="D952" s="36">
        <v>1.5</v>
      </c>
      <c r="E952" s="37">
        <v>4073</v>
      </c>
      <c r="F952" s="38"/>
      <c r="G952" s="38"/>
      <c r="H952" s="38"/>
      <c r="I952" s="38"/>
      <c r="J952" s="38"/>
      <c r="K952" s="38"/>
      <c r="L952" s="38"/>
      <c r="M952" s="38"/>
      <c r="N952" s="38"/>
      <c r="O952" s="38">
        <f t="shared" si="238"/>
        <v>6110</v>
      </c>
      <c r="P952" s="38">
        <f t="shared" si="239"/>
        <v>73320</v>
      </c>
    </row>
    <row r="953" spans="1:16" s="4" customFormat="1" ht="30" customHeight="1" x14ac:dyDescent="0.25">
      <c r="A953" s="145">
        <v>6</v>
      </c>
      <c r="B953" s="30" t="s">
        <v>233</v>
      </c>
      <c r="C953" s="98">
        <v>13</v>
      </c>
      <c r="D953" s="36">
        <v>1</v>
      </c>
      <c r="E953" s="37">
        <v>4361</v>
      </c>
      <c r="F953" s="38"/>
      <c r="G953" s="38"/>
      <c r="H953" s="38"/>
      <c r="I953" s="38"/>
      <c r="J953" s="38"/>
      <c r="K953" s="38"/>
      <c r="L953" s="38"/>
      <c r="M953" s="38"/>
      <c r="N953" s="38"/>
      <c r="O953" s="38">
        <f t="shared" si="238"/>
        <v>4361</v>
      </c>
      <c r="P953" s="38">
        <f t="shared" si="239"/>
        <v>52332</v>
      </c>
    </row>
    <row r="954" spans="1:16" s="4" customFormat="1" ht="30" x14ac:dyDescent="0.25">
      <c r="A954" s="145">
        <v>7</v>
      </c>
      <c r="B954" s="30" t="s">
        <v>401</v>
      </c>
      <c r="C954" s="96">
        <v>14</v>
      </c>
      <c r="D954" s="43">
        <v>0.25</v>
      </c>
      <c r="E954" s="37">
        <v>4649</v>
      </c>
      <c r="F954" s="44"/>
      <c r="G954" s="41"/>
      <c r="H954" s="41"/>
      <c r="I954" s="41"/>
      <c r="J954" s="41"/>
      <c r="K954" s="41"/>
      <c r="L954" s="41"/>
      <c r="M954" s="41"/>
      <c r="N954" s="38"/>
      <c r="O954" s="38">
        <f t="shared" si="238"/>
        <v>1162</v>
      </c>
      <c r="P954" s="38">
        <f t="shared" si="239"/>
        <v>13944</v>
      </c>
    </row>
    <row r="955" spans="1:16" s="4" customFormat="1" ht="15" x14ac:dyDescent="0.25">
      <c r="A955" s="145">
        <v>8</v>
      </c>
      <c r="B955" s="30" t="s">
        <v>402</v>
      </c>
      <c r="C955" s="96">
        <v>13</v>
      </c>
      <c r="D955" s="43">
        <v>0.75</v>
      </c>
      <c r="E955" s="37">
        <v>4361</v>
      </c>
      <c r="F955" s="44"/>
      <c r="G955" s="41"/>
      <c r="H955" s="41"/>
      <c r="I955" s="41"/>
      <c r="J955" s="41"/>
      <c r="K955" s="41"/>
      <c r="L955" s="41"/>
      <c r="M955" s="41"/>
      <c r="N955" s="38"/>
      <c r="O955" s="38">
        <f t="shared" si="238"/>
        <v>3271</v>
      </c>
      <c r="P955" s="38">
        <f t="shared" si="239"/>
        <v>39252</v>
      </c>
    </row>
    <row r="956" spans="1:16" s="4" customFormat="1" ht="15" customHeight="1" x14ac:dyDescent="0.25">
      <c r="A956" s="145">
        <v>9</v>
      </c>
      <c r="B956" s="30" t="s">
        <v>234</v>
      </c>
      <c r="C956" s="98">
        <v>14</v>
      </c>
      <c r="D956" s="36">
        <v>1</v>
      </c>
      <c r="E956" s="37">
        <v>4649</v>
      </c>
      <c r="F956" s="38"/>
      <c r="G956" s="38"/>
      <c r="H956" s="38"/>
      <c r="I956" s="38"/>
      <c r="J956" s="38"/>
      <c r="K956" s="38"/>
      <c r="L956" s="38"/>
      <c r="M956" s="38"/>
      <c r="N956" s="38"/>
      <c r="O956" s="38">
        <f t="shared" si="238"/>
        <v>4649</v>
      </c>
      <c r="P956" s="38">
        <f t="shared" si="239"/>
        <v>55788</v>
      </c>
    </row>
    <row r="957" spans="1:16" s="4" customFormat="1" ht="15" customHeight="1" x14ac:dyDescent="0.25">
      <c r="A957" s="145">
        <v>10</v>
      </c>
      <c r="B957" s="30" t="s">
        <v>455</v>
      </c>
      <c r="C957" s="96">
        <v>14</v>
      </c>
      <c r="D957" s="43">
        <v>0.5</v>
      </c>
      <c r="E957" s="37">
        <v>4649</v>
      </c>
      <c r="F957" s="44"/>
      <c r="G957" s="41"/>
      <c r="H957" s="41"/>
      <c r="I957" s="41"/>
      <c r="J957" s="41"/>
      <c r="K957" s="41"/>
      <c r="L957" s="41"/>
      <c r="M957" s="41"/>
      <c r="N957" s="38"/>
      <c r="O957" s="38">
        <f t="shared" si="238"/>
        <v>2325</v>
      </c>
      <c r="P957" s="38">
        <f t="shared" si="239"/>
        <v>27900</v>
      </c>
    </row>
    <row r="958" spans="1:16" s="4" customFormat="1" ht="15" x14ac:dyDescent="0.25">
      <c r="A958" s="145">
        <v>11</v>
      </c>
      <c r="B958" s="30" t="s">
        <v>460</v>
      </c>
      <c r="C958" s="96">
        <v>10</v>
      </c>
      <c r="D958" s="43">
        <v>0.5</v>
      </c>
      <c r="E958" s="37">
        <v>3496</v>
      </c>
      <c r="F958" s="44"/>
      <c r="G958" s="41"/>
      <c r="H958" s="41"/>
      <c r="I958" s="41"/>
      <c r="J958" s="41"/>
      <c r="K958" s="41"/>
      <c r="L958" s="41"/>
      <c r="M958" s="41"/>
      <c r="N958" s="38"/>
      <c r="O958" s="38">
        <f t="shared" si="238"/>
        <v>1748</v>
      </c>
      <c r="P958" s="38">
        <f t="shared" si="239"/>
        <v>20976</v>
      </c>
    </row>
    <row r="959" spans="1:16" s="4" customFormat="1" ht="30" x14ac:dyDescent="0.25">
      <c r="A959" s="145">
        <v>12</v>
      </c>
      <c r="B959" s="30" t="s">
        <v>229</v>
      </c>
      <c r="C959" s="98">
        <v>13</v>
      </c>
      <c r="D959" s="36">
        <v>0.5</v>
      </c>
      <c r="E959" s="37">
        <v>4361</v>
      </c>
      <c r="F959" s="38"/>
      <c r="G959" s="38"/>
      <c r="H959" s="38"/>
      <c r="I959" s="38"/>
      <c r="J959" s="38"/>
      <c r="K959" s="38"/>
      <c r="L959" s="38"/>
      <c r="M959" s="38"/>
      <c r="N959" s="38"/>
      <c r="O959" s="38">
        <f t="shared" si="238"/>
        <v>2181</v>
      </c>
      <c r="P959" s="38">
        <f t="shared" si="239"/>
        <v>26172</v>
      </c>
    </row>
    <row r="960" spans="1:16" s="4" customFormat="1" ht="30" x14ac:dyDescent="0.25">
      <c r="A960" s="145">
        <v>13</v>
      </c>
      <c r="B960" s="30" t="s">
        <v>459</v>
      </c>
      <c r="C960" s="98">
        <v>12</v>
      </c>
      <c r="D960" s="36">
        <v>0.5</v>
      </c>
      <c r="E960" s="37">
        <v>4073</v>
      </c>
      <c r="F960" s="38"/>
      <c r="G960" s="38"/>
      <c r="H960" s="38"/>
      <c r="I960" s="38"/>
      <c r="J960" s="38"/>
      <c r="K960" s="38"/>
      <c r="L960" s="38"/>
      <c r="M960" s="38"/>
      <c r="N960" s="38"/>
      <c r="O960" s="38">
        <f t="shared" si="238"/>
        <v>2037</v>
      </c>
      <c r="P960" s="38">
        <f t="shared" si="239"/>
        <v>24444</v>
      </c>
    </row>
    <row r="961" spans="1:16" s="4" customFormat="1" ht="30.75" customHeight="1" x14ac:dyDescent="0.25">
      <c r="A961" s="145">
        <v>14</v>
      </c>
      <c r="B961" s="30" t="s">
        <v>300</v>
      </c>
      <c r="C961" s="98"/>
      <c r="D961" s="36">
        <v>1</v>
      </c>
      <c r="E961" s="37">
        <v>3655</v>
      </c>
      <c r="F961" s="38"/>
      <c r="G961" s="38"/>
      <c r="H961" s="38"/>
      <c r="I961" s="38"/>
      <c r="J961" s="38"/>
      <c r="K961" s="38"/>
      <c r="L961" s="38"/>
      <c r="M961" s="38"/>
      <c r="N961" s="38"/>
      <c r="O961" s="38">
        <f t="shared" si="238"/>
        <v>3655</v>
      </c>
      <c r="P961" s="38">
        <f t="shared" si="239"/>
        <v>43860</v>
      </c>
    </row>
    <row r="962" spans="1:16" s="4" customFormat="1" ht="15" x14ac:dyDescent="0.25">
      <c r="A962" s="145">
        <v>15</v>
      </c>
      <c r="B962" s="30" t="s">
        <v>235</v>
      </c>
      <c r="C962" s="98">
        <v>9</v>
      </c>
      <c r="D962" s="36">
        <v>2.25</v>
      </c>
      <c r="E962" s="37">
        <v>3323</v>
      </c>
      <c r="F962" s="38"/>
      <c r="G962" s="38"/>
      <c r="H962" s="38"/>
      <c r="I962" s="38"/>
      <c r="J962" s="38"/>
      <c r="K962" s="38"/>
      <c r="L962" s="38"/>
      <c r="M962" s="38"/>
      <c r="N962" s="38"/>
      <c r="O962" s="38">
        <f t="shared" si="238"/>
        <v>7477</v>
      </c>
      <c r="P962" s="38">
        <f t="shared" si="239"/>
        <v>89724</v>
      </c>
    </row>
    <row r="963" spans="1:16" s="4" customFormat="1" ht="15" x14ac:dyDescent="0.25">
      <c r="A963" s="145">
        <v>16</v>
      </c>
      <c r="B963" s="30" t="s">
        <v>236</v>
      </c>
      <c r="C963" s="98">
        <v>8</v>
      </c>
      <c r="D963" s="36">
        <v>1</v>
      </c>
      <c r="E963" s="37">
        <v>3150</v>
      </c>
      <c r="F963" s="38"/>
      <c r="G963" s="38"/>
      <c r="H963" s="38"/>
      <c r="I963" s="38"/>
      <c r="J963" s="38"/>
      <c r="K963" s="38"/>
      <c r="L963" s="38"/>
      <c r="M963" s="38"/>
      <c r="N963" s="38"/>
      <c r="O963" s="38">
        <f t="shared" si="238"/>
        <v>3150</v>
      </c>
      <c r="P963" s="38">
        <f t="shared" si="239"/>
        <v>37800</v>
      </c>
    </row>
    <row r="964" spans="1:16" s="4" customFormat="1" ht="15" x14ac:dyDescent="0.25">
      <c r="A964" s="145">
        <v>17</v>
      </c>
      <c r="B964" s="30" t="s">
        <v>406</v>
      </c>
      <c r="C964" s="98">
        <v>6</v>
      </c>
      <c r="D964" s="36">
        <v>1.25</v>
      </c>
      <c r="E964" s="37">
        <v>2785</v>
      </c>
      <c r="F964" s="38"/>
      <c r="G964" s="38"/>
      <c r="H964" s="38"/>
      <c r="I964" s="38"/>
      <c r="J964" s="38"/>
      <c r="K964" s="38"/>
      <c r="L964" s="38"/>
      <c r="M964" s="38"/>
      <c r="N964" s="38"/>
      <c r="O964" s="38">
        <f t="shared" si="238"/>
        <v>3481</v>
      </c>
      <c r="P964" s="38">
        <f t="shared" si="239"/>
        <v>41772</v>
      </c>
    </row>
    <row r="965" spans="1:16" s="4" customFormat="1" ht="15" x14ac:dyDescent="0.25">
      <c r="A965" s="145">
        <v>18</v>
      </c>
      <c r="B965" s="30" t="s">
        <v>458</v>
      </c>
      <c r="C965" s="96">
        <v>11</v>
      </c>
      <c r="D965" s="43">
        <v>1</v>
      </c>
      <c r="E965" s="37">
        <v>3784</v>
      </c>
      <c r="F965" s="44"/>
      <c r="G965" s="41"/>
      <c r="H965" s="41"/>
      <c r="I965" s="41"/>
      <c r="J965" s="41"/>
      <c r="K965" s="41"/>
      <c r="L965" s="41"/>
      <c r="M965" s="41"/>
      <c r="N965" s="38"/>
      <c r="O965" s="38">
        <f>MROUND(D965*(E965+N965),1)</f>
        <v>3784</v>
      </c>
      <c r="P965" s="38">
        <f>MROUND(O965*12,1)</f>
        <v>45408</v>
      </c>
    </row>
    <row r="966" spans="1:16" s="4" customFormat="1" ht="15" x14ac:dyDescent="0.25">
      <c r="A966" s="145">
        <v>19</v>
      </c>
      <c r="B966" s="30" t="s">
        <v>237</v>
      </c>
      <c r="C966" s="98">
        <v>5</v>
      </c>
      <c r="D966" s="36">
        <v>1</v>
      </c>
      <c r="E966" s="37">
        <v>2613</v>
      </c>
      <c r="F966" s="38"/>
      <c r="G966" s="38"/>
      <c r="H966" s="38"/>
      <c r="I966" s="38"/>
      <c r="J966" s="38"/>
      <c r="K966" s="38"/>
      <c r="L966" s="38"/>
      <c r="M966" s="38"/>
      <c r="N966" s="38"/>
      <c r="O966" s="38">
        <f t="shared" si="238"/>
        <v>2613</v>
      </c>
      <c r="P966" s="38">
        <f t="shared" si="239"/>
        <v>31356</v>
      </c>
    </row>
    <row r="967" spans="1:16" s="4" customFormat="1" ht="15" x14ac:dyDescent="0.25">
      <c r="A967" s="145">
        <v>20</v>
      </c>
      <c r="B967" s="30" t="s">
        <v>349</v>
      </c>
      <c r="C967" s="98">
        <v>4</v>
      </c>
      <c r="D967" s="36">
        <v>1</v>
      </c>
      <c r="E967" s="37">
        <v>2440</v>
      </c>
      <c r="F967" s="38"/>
      <c r="G967" s="38"/>
      <c r="H967" s="38"/>
      <c r="I967" s="38"/>
      <c r="J967" s="38"/>
      <c r="K967" s="38"/>
      <c r="L967" s="38"/>
      <c r="M967" s="38"/>
      <c r="N967" s="38"/>
      <c r="O967" s="38">
        <f t="shared" si="238"/>
        <v>2440</v>
      </c>
      <c r="P967" s="38">
        <f t="shared" si="239"/>
        <v>29280</v>
      </c>
    </row>
    <row r="968" spans="1:16" s="4" customFormat="1" ht="15" x14ac:dyDescent="0.25">
      <c r="A968" s="145">
        <v>21</v>
      </c>
      <c r="B968" s="30" t="s">
        <v>472</v>
      </c>
      <c r="C968" s="98">
        <v>3</v>
      </c>
      <c r="D968" s="36">
        <v>2</v>
      </c>
      <c r="E968" s="37">
        <v>2267</v>
      </c>
      <c r="F968" s="38"/>
      <c r="G968" s="38"/>
      <c r="H968" s="38"/>
      <c r="I968" s="38"/>
      <c r="J968" s="38"/>
      <c r="K968" s="38"/>
      <c r="L968" s="38"/>
      <c r="M968" s="38"/>
      <c r="N968" s="38"/>
      <c r="O968" s="38">
        <f t="shared" si="238"/>
        <v>4534</v>
      </c>
      <c r="P968" s="38">
        <f t="shared" si="239"/>
        <v>54408</v>
      </c>
    </row>
    <row r="969" spans="1:16" s="4" customFormat="1" ht="15" x14ac:dyDescent="0.25">
      <c r="A969" s="172" t="s">
        <v>17</v>
      </c>
      <c r="B969" s="173"/>
      <c r="C969" s="96"/>
      <c r="D969" s="39">
        <f>SUM(D948:D968)</f>
        <v>21</v>
      </c>
      <c r="E969" s="39"/>
      <c r="F969" s="40"/>
      <c r="G969" s="40"/>
      <c r="H969" s="40"/>
      <c r="I969" s="40"/>
      <c r="J969" s="40"/>
      <c r="K969" s="40"/>
      <c r="L969" s="59"/>
      <c r="M969" s="59"/>
      <c r="N969" s="59"/>
      <c r="O969" s="59">
        <f t="shared" ref="O969" si="240">SUM(O948:O968)</f>
        <v>76688</v>
      </c>
      <c r="P969" s="59">
        <f t="shared" si="239"/>
        <v>920256</v>
      </c>
    </row>
    <row r="970" spans="1:16" s="4" customFormat="1" ht="15" x14ac:dyDescent="0.25">
      <c r="A970" s="177" t="s">
        <v>358</v>
      </c>
      <c r="B970" s="178"/>
      <c r="C970" s="97"/>
      <c r="D970" s="45">
        <f>SUM(D948:D968)</f>
        <v>21</v>
      </c>
      <c r="E970" s="45"/>
      <c r="F970" s="46"/>
      <c r="G970" s="46"/>
      <c r="H970" s="46"/>
      <c r="I970" s="46"/>
      <c r="J970" s="46"/>
      <c r="K970" s="46"/>
      <c r="L970" s="38"/>
      <c r="M970" s="38"/>
      <c r="N970" s="38"/>
      <c r="O970" s="38">
        <f t="shared" ref="O970" si="241">SUM(O948:O968)</f>
        <v>76688</v>
      </c>
      <c r="P970" s="38">
        <f t="shared" si="239"/>
        <v>920256</v>
      </c>
    </row>
    <row r="971" spans="1:16" s="4" customFormat="1" ht="15" customHeight="1" x14ac:dyDescent="0.2">
      <c r="A971" s="171" t="s">
        <v>2</v>
      </c>
      <c r="B971" s="171"/>
      <c r="C971" s="171"/>
      <c r="D971" s="171"/>
      <c r="E971" s="171"/>
      <c r="F971" s="171"/>
      <c r="G971" s="171"/>
      <c r="H971" s="171"/>
      <c r="I971" s="171"/>
      <c r="J971" s="171"/>
      <c r="K971" s="171"/>
      <c r="L971" s="171"/>
      <c r="M971" s="171"/>
      <c r="N971" s="171"/>
      <c r="O971" s="171"/>
      <c r="P971" s="171"/>
    </row>
    <row r="972" spans="1:16" s="4" customFormat="1" ht="15" customHeight="1" x14ac:dyDescent="0.25">
      <c r="A972" s="145">
        <v>1</v>
      </c>
      <c r="B972" s="30" t="s">
        <v>78</v>
      </c>
      <c r="C972" s="98">
        <v>11</v>
      </c>
      <c r="D972" s="36">
        <v>1</v>
      </c>
      <c r="E972" s="37">
        <v>3784</v>
      </c>
      <c r="F972" s="38"/>
      <c r="G972" s="38"/>
      <c r="H972" s="38"/>
      <c r="I972" s="38"/>
      <c r="J972" s="38"/>
      <c r="K972" s="38"/>
      <c r="L972" s="38"/>
      <c r="M972" s="38"/>
      <c r="N972" s="38"/>
      <c r="O972" s="38">
        <f t="shared" ref="O972:O986" si="242">MROUND(D972*(E972+N972),1)</f>
        <v>3784</v>
      </c>
      <c r="P972" s="38">
        <f t="shared" ref="P972:P988" si="243">MROUND(O972*12,1)</f>
        <v>45408</v>
      </c>
    </row>
    <row r="973" spans="1:16" s="4" customFormat="1" ht="15" x14ac:dyDescent="0.25">
      <c r="A973" s="145">
        <v>2</v>
      </c>
      <c r="B973" s="30" t="s">
        <v>15</v>
      </c>
      <c r="C973" s="98">
        <v>10</v>
      </c>
      <c r="D973" s="36">
        <v>3</v>
      </c>
      <c r="E973" s="37">
        <v>3496</v>
      </c>
      <c r="F973" s="38"/>
      <c r="G973" s="38"/>
      <c r="H973" s="38"/>
      <c r="I973" s="38"/>
      <c r="J973" s="38"/>
      <c r="K973" s="38"/>
      <c r="L973" s="38"/>
      <c r="M973" s="38"/>
      <c r="N973" s="38"/>
      <c r="O973" s="38">
        <f t="shared" si="242"/>
        <v>10488</v>
      </c>
      <c r="P973" s="38">
        <f t="shared" si="243"/>
        <v>125856</v>
      </c>
    </row>
    <row r="974" spans="1:16" s="4" customFormat="1" ht="15" customHeight="1" x14ac:dyDescent="0.25">
      <c r="A974" s="145">
        <v>3</v>
      </c>
      <c r="B974" s="30" t="s">
        <v>41</v>
      </c>
      <c r="C974" s="96">
        <v>9</v>
      </c>
      <c r="D974" s="36">
        <v>1</v>
      </c>
      <c r="E974" s="37">
        <v>3323</v>
      </c>
      <c r="F974" s="38"/>
      <c r="G974" s="38"/>
      <c r="H974" s="38"/>
      <c r="I974" s="38"/>
      <c r="J974" s="38"/>
      <c r="K974" s="38"/>
      <c r="L974" s="38"/>
      <c r="M974" s="38"/>
      <c r="N974" s="38"/>
      <c r="O974" s="38">
        <f t="shared" si="242"/>
        <v>3323</v>
      </c>
      <c r="P974" s="38">
        <f t="shared" si="243"/>
        <v>39876</v>
      </c>
    </row>
    <row r="975" spans="1:16" s="4" customFormat="1" ht="15" customHeight="1" x14ac:dyDescent="0.25">
      <c r="A975" s="145">
        <v>4</v>
      </c>
      <c r="B975" s="30" t="s">
        <v>101</v>
      </c>
      <c r="C975" s="98">
        <v>8</v>
      </c>
      <c r="D975" s="36">
        <v>1</v>
      </c>
      <c r="E975" s="37">
        <v>3150</v>
      </c>
      <c r="F975" s="38"/>
      <c r="G975" s="38"/>
      <c r="H975" s="38"/>
      <c r="I975" s="38"/>
      <c r="J975" s="38"/>
      <c r="K975" s="38"/>
      <c r="L975" s="38"/>
      <c r="M975" s="38"/>
      <c r="N975" s="38"/>
      <c r="O975" s="38">
        <f t="shared" si="242"/>
        <v>3150</v>
      </c>
      <c r="P975" s="38">
        <f t="shared" si="243"/>
        <v>37800</v>
      </c>
    </row>
    <row r="976" spans="1:16" s="4" customFormat="1" ht="15" customHeight="1" x14ac:dyDescent="0.25">
      <c r="A976" s="145">
        <v>5</v>
      </c>
      <c r="B976" s="30" t="s">
        <v>79</v>
      </c>
      <c r="C976" s="98">
        <v>7</v>
      </c>
      <c r="D976" s="36">
        <v>5</v>
      </c>
      <c r="E976" s="37">
        <v>2958</v>
      </c>
      <c r="F976" s="38"/>
      <c r="G976" s="38"/>
      <c r="H976" s="38"/>
      <c r="I976" s="38"/>
      <c r="J976" s="38"/>
      <c r="K976" s="38"/>
      <c r="L976" s="38"/>
      <c r="M976" s="38"/>
      <c r="N976" s="38"/>
      <c r="O976" s="38">
        <f t="shared" si="242"/>
        <v>14790</v>
      </c>
      <c r="P976" s="38">
        <f t="shared" si="243"/>
        <v>177480</v>
      </c>
    </row>
    <row r="977" spans="1:16" s="4" customFormat="1" ht="15" customHeight="1" x14ac:dyDescent="0.25">
      <c r="A977" s="145">
        <v>6</v>
      </c>
      <c r="B977" s="30" t="s">
        <v>117</v>
      </c>
      <c r="C977" s="98">
        <v>5</v>
      </c>
      <c r="D977" s="36">
        <v>1</v>
      </c>
      <c r="E977" s="37">
        <v>2613</v>
      </c>
      <c r="F977" s="38"/>
      <c r="G977" s="38"/>
      <c r="H977" s="38"/>
      <c r="I977" s="38"/>
      <c r="J977" s="38"/>
      <c r="K977" s="38"/>
      <c r="L977" s="38"/>
      <c r="M977" s="38"/>
      <c r="N977" s="38"/>
      <c r="O977" s="38">
        <f t="shared" si="242"/>
        <v>2613</v>
      </c>
      <c r="P977" s="38">
        <f t="shared" si="243"/>
        <v>31356</v>
      </c>
    </row>
    <row r="978" spans="1:16" s="4" customFormat="1" ht="15" customHeight="1" x14ac:dyDescent="0.25">
      <c r="A978" s="145">
        <v>7</v>
      </c>
      <c r="B978" s="30" t="s">
        <v>28</v>
      </c>
      <c r="C978" s="98">
        <v>5</v>
      </c>
      <c r="D978" s="36">
        <v>1</v>
      </c>
      <c r="E978" s="37">
        <v>2613</v>
      </c>
      <c r="F978" s="38"/>
      <c r="G978" s="38"/>
      <c r="H978" s="38"/>
      <c r="I978" s="38"/>
      <c r="J978" s="38"/>
      <c r="K978" s="38"/>
      <c r="L978" s="38"/>
      <c r="M978" s="38"/>
      <c r="N978" s="38"/>
      <c r="O978" s="38">
        <f t="shared" si="242"/>
        <v>2613</v>
      </c>
      <c r="P978" s="38">
        <f t="shared" si="243"/>
        <v>31356</v>
      </c>
    </row>
    <row r="979" spans="1:16" s="4" customFormat="1" ht="45" customHeight="1" x14ac:dyDescent="0.25">
      <c r="A979" s="145">
        <v>8</v>
      </c>
      <c r="B979" s="30" t="s">
        <v>284</v>
      </c>
      <c r="C979" s="98">
        <v>5</v>
      </c>
      <c r="D979" s="36">
        <v>1</v>
      </c>
      <c r="E979" s="37">
        <v>2613</v>
      </c>
      <c r="F979" s="38"/>
      <c r="G979" s="38"/>
      <c r="H979" s="38"/>
      <c r="I979" s="38"/>
      <c r="J979" s="38"/>
      <c r="K979" s="38"/>
      <c r="L979" s="38"/>
      <c r="M979" s="38"/>
      <c r="N979" s="38"/>
      <c r="O979" s="38">
        <f t="shared" si="242"/>
        <v>2613</v>
      </c>
      <c r="P979" s="38">
        <f t="shared" si="243"/>
        <v>31356</v>
      </c>
    </row>
    <row r="980" spans="1:16" s="4" customFormat="1" ht="15" customHeight="1" x14ac:dyDescent="0.25">
      <c r="A980" s="145">
        <v>9</v>
      </c>
      <c r="B980" s="30" t="s">
        <v>205</v>
      </c>
      <c r="C980" s="98">
        <v>3</v>
      </c>
      <c r="D980" s="36">
        <v>23</v>
      </c>
      <c r="E980" s="37">
        <v>2267</v>
      </c>
      <c r="F980" s="38"/>
      <c r="G980" s="38"/>
      <c r="H980" s="38"/>
      <c r="I980" s="38"/>
      <c r="J980" s="38"/>
      <c r="K980" s="38"/>
      <c r="L980" s="38"/>
      <c r="M980" s="38"/>
      <c r="N980" s="38"/>
      <c r="O980" s="38">
        <f t="shared" si="242"/>
        <v>52141</v>
      </c>
      <c r="P980" s="38">
        <f t="shared" si="243"/>
        <v>625692</v>
      </c>
    </row>
    <row r="981" spans="1:16" s="4" customFormat="1" ht="15" customHeight="1" x14ac:dyDescent="0.25">
      <c r="A981" s="145">
        <v>10</v>
      </c>
      <c r="B981" s="30" t="s">
        <v>323</v>
      </c>
      <c r="C981" s="98">
        <v>1</v>
      </c>
      <c r="D981" s="36">
        <v>3</v>
      </c>
      <c r="E981" s="37">
        <v>1921</v>
      </c>
      <c r="F981" s="38"/>
      <c r="G981" s="38"/>
      <c r="H981" s="38"/>
      <c r="I981" s="38"/>
      <c r="J981" s="38"/>
      <c r="K981" s="38"/>
      <c r="L981" s="38"/>
      <c r="M981" s="38"/>
      <c r="N981" s="38"/>
      <c r="O981" s="38">
        <f t="shared" si="242"/>
        <v>5763</v>
      </c>
      <c r="P981" s="38">
        <f t="shared" si="243"/>
        <v>69156</v>
      </c>
    </row>
    <row r="982" spans="1:16" s="4" customFormat="1" ht="15" customHeight="1" x14ac:dyDescent="0.25">
      <c r="A982" s="145">
        <v>11</v>
      </c>
      <c r="B982" s="30" t="s">
        <v>206</v>
      </c>
      <c r="C982" s="98">
        <v>1</v>
      </c>
      <c r="D982" s="36">
        <v>2</v>
      </c>
      <c r="E982" s="37">
        <v>1921</v>
      </c>
      <c r="F982" s="38"/>
      <c r="G982" s="38"/>
      <c r="H982" s="38"/>
      <c r="I982" s="38"/>
      <c r="J982" s="38"/>
      <c r="K982" s="38"/>
      <c r="L982" s="38"/>
      <c r="M982" s="38"/>
      <c r="N982" s="38"/>
      <c r="O982" s="38">
        <f t="shared" si="242"/>
        <v>3842</v>
      </c>
      <c r="P982" s="38">
        <f t="shared" si="243"/>
        <v>46104</v>
      </c>
    </row>
    <row r="983" spans="1:16" s="4" customFormat="1" ht="15" customHeight="1" x14ac:dyDescent="0.25">
      <c r="A983" s="145">
        <v>12</v>
      </c>
      <c r="B983" s="30" t="s">
        <v>29</v>
      </c>
      <c r="C983" s="98">
        <v>1</v>
      </c>
      <c r="D983" s="36">
        <v>2</v>
      </c>
      <c r="E983" s="37">
        <v>1921</v>
      </c>
      <c r="F983" s="38"/>
      <c r="G983" s="38"/>
      <c r="H983" s="38"/>
      <c r="I983" s="38"/>
      <c r="J983" s="38"/>
      <c r="K983" s="38"/>
      <c r="L983" s="38"/>
      <c r="M983" s="38"/>
      <c r="N983" s="38"/>
      <c r="O983" s="38">
        <f t="shared" si="242"/>
        <v>3842</v>
      </c>
      <c r="P983" s="38">
        <f t="shared" si="243"/>
        <v>46104</v>
      </c>
    </row>
    <row r="984" spans="1:16" s="4" customFormat="1" ht="15" customHeight="1" x14ac:dyDescent="0.25">
      <c r="A984" s="145">
        <v>13</v>
      </c>
      <c r="B984" s="30" t="s">
        <v>166</v>
      </c>
      <c r="C984" s="98">
        <v>1</v>
      </c>
      <c r="D984" s="36">
        <v>13</v>
      </c>
      <c r="E984" s="37">
        <v>1921</v>
      </c>
      <c r="F984" s="38"/>
      <c r="G984" s="38"/>
      <c r="H984" s="38"/>
      <c r="I984" s="38"/>
      <c r="J984" s="38"/>
      <c r="K984" s="38"/>
      <c r="L984" s="38"/>
      <c r="M984" s="38"/>
      <c r="N984" s="38"/>
      <c r="O984" s="38">
        <f t="shared" si="242"/>
        <v>24973</v>
      </c>
      <c r="P984" s="38">
        <f t="shared" si="243"/>
        <v>299676</v>
      </c>
    </row>
    <row r="985" spans="1:16" s="4" customFormat="1" ht="15" customHeight="1" x14ac:dyDescent="0.25">
      <c r="A985" s="145">
        <v>14</v>
      </c>
      <c r="B985" s="30" t="s">
        <v>68</v>
      </c>
      <c r="C985" s="98">
        <v>1</v>
      </c>
      <c r="D985" s="36">
        <v>1</v>
      </c>
      <c r="E985" s="37">
        <v>1921</v>
      </c>
      <c r="F985" s="38"/>
      <c r="G985" s="38"/>
      <c r="H985" s="38"/>
      <c r="I985" s="38"/>
      <c r="J985" s="38"/>
      <c r="K985" s="38"/>
      <c r="L985" s="38"/>
      <c r="M985" s="38"/>
      <c r="N985" s="38"/>
      <c r="O985" s="38">
        <f t="shared" si="242"/>
        <v>1921</v>
      </c>
      <c r="P985" s="38">
        <f t="shared" si="243"/>
        <v>23052</v>
      </c>
    </row>
    <row r="986" spans="1:16" s="4" customFormat="1" ht="15" customHeight="1" x14ac:dyDescent="0.25">
      <c r="A986" s="145">
        <v>15</v>
      </c>
      <c r="B986" s="30" t="s">
        <v>167</v>
      </c>
      <c r="C986" s="98">
        <v>1</v>
      </c>
      <c r="D986" s="36">
        <v>4</v>
      </c>
      <c r="E986" s="37">
        <v>1921</v>
      </c>
      <c r="F986" s="38"/>
      <c r="G986" s="38"/>
      <c r="H986" s="38"/>
      <c r="I986" s="38"/>
      <c r="J986" s="38"/>
      <c r="K986" s="38"/>
      <c r="L986" s="38"/>
      <c r="M986" s="38"/>
      <c r="N986" s="38"/>
      <c r="O986" s="38">
        <f t="shared" si="242"/>
        <v>7684</v>
      </c>
      <c r="P986" s="38">
        <f t="shared" si="243"/>
        <v>92208</v>
      </c>
    </row>
    <row r="987" spans="1:16" s="4" customFormat="1" ht="15" x14ac:dyDescent="0.25">
      <c r="A987" s="172" t="s">
        <v>17</v>
      </c>
      <c r="B987" s="173"/>
      <c r="C987" s="96"/>
      <c r="D987" s="39">
        <f>SUM(D972:D986)</f>
        <v>62</v>
      </c>
      <c r="E987" s="39"/>
      <c r="F987" s="40"/>
      <c r="G987" s="40"/>
      <c r="H987" s="40"/>
      <c r="I987" s="40"/>
      <c r="J987" s="40"/>
      <c r="K987" s="40"/>
      <c r="L987" s="59"/>
      <c r="M987" s="59"/>
      <c r="N987" s="59"/>
      <c r="O987" s="59">
        <f t="shared" ref="O987" si="244">SUM(O972:O986)</f>
        <v>143540</v>
      </c>
      <c r="P987" s="59">
        <f t="shared" si="243"/>
        <v>1722480</v>
      </c>
    </row>
    <row r="988" spans="1:16" s="4" customFormat="1" ht="15" x14ac:dyDescent="0.25">
      <c r="A988" s="177" t="s">
        <v>358</v>
      </c>
      <c r="B988" s="178"/>
      <c r="C988" s="97"/>
      <c r="D988" s="45">
        <f>D980+D981+D982+D984+D986</f>
        <v>45</v>
      </c>
      <c r="E988" s="45"/>
      <c r="F988" s="46"/>
      <c r="G988" s="46"/>
      <c r="H988" s="46"/>
      <c r="I988" s="46"/>
      <c r="J988" s="46"/>
      <c r="K988" s="46"/>
      <c r="L988" s="38"/>
      <c r="M988" s="38"/>
      <c r="N988" s="38"/>
      <c r="O988" s="38">
        <f>O980+O981+O982+O984+O986</f>
        <v>94403</v>
      </c>
      <c r="P988" s="38">
        <f t="shared" si="243"/>
        <v>1132836</v>
      </c>
    </row>
    <row r="989" spans="1:16" s="4" customFormat="1" ht="15.75" customHeight="1" x14ac:dyDescent="0.2">
      <c r="A989" s="171" t="s">
        <v>301</v>
      </c>
      <c r="B989" s="171"/>
      <c r="C989" s="171"/>
      <c r="D989" s="171"/>
      <c r="E989" s="171"/>
      <c r="F989" s="171"/>
      <c r="G989" s="171"/>
      <c r="H989" s="171"/>
      <c r="I989" s="171"/>
      <c r="J989" s="171"/>
      <c r="K989" s="171"/>
      <c r="L989" s="171"/>
      <c r="M989" s="171"/>
      <c r="N989" s="171"/>
      <c r="O989" s="171"/>
      <c r="P989" s="171"/>
    </row>
    <row r="990" spans="1:16" s="4" customFormat="1" ht="15" x14ac:dyDescent="0.25">
      <c r="A990" s="42">
        <v>1</v>
      </c>
      <c r="B990" s="30" t="s">
        <v>43</v>
      </c>
      <c r="C990" s="96">
        <v>12</v>
      </c>
      <c r="D990" s="36">
        <v>1</v>
      </c>
      <c r="E990" s="37">
        <v>4073</v>
      </c>
      <c r="F990" s="38"/>
      <c r="G990" s="38"/>
      <c r="H990" s="38"/>
      <c r="I990" s="38"/>
      <c r="J990" s="38"/>
      <c r="K990" s="38"/>
      <c r="L990" s="38"/>
      <c r="M990" s="38"/>
      <c r="N990" s="38"/>
      <c r="O990" s="38">
        <f t="shared" ref="O990:O1002" si="245">MROUND(D990*(E990+N990),1)</f>
        <v>4073</v>
      </c>
      <c r="P990" s="38">
        <f t="shared" ref="P990:P1004" si="246">MROUND(O990*12,1)</f>
        <v>48876</v>
      </c>
    </row>
    <row r="991" spans="1:16" s="4" customFormat="1" ht="15" x14ac:dyDescent="0.25">
      <c r="A991" s="42">
        <v>2</v>
      </c>
      <c r="B991" s="30" t="s">
        <v>224</v>
      </c>
      <c r="C991" s="96">
        <v>11</v>
      </c>
      <c r="D991" s="36">
        <v>1</v>
      </c>
      <c r="E991" s="37">
        <v>3784</v>
      </c>
      <c r="F991" s="38">
        <f>MROUND(E991*0.2,1)</f>
        <v>757</v>
      </c>
      <c r="G991" s="38"/>
      <c r="H991" s="38"/>
      <c r="I991" s="38"/>
      <c r="J991" s="38"/>
      <c r="K991" s="38"/>
      <c r="L991" s="38"/>
      <c r="M991" s="38"/>
      <c r="N991" s="38">
        <f>MROUND(F991+G991+H991+I991+J991+K991+L991+M991,1)</f>
        <v>757</v>
      </c>
      <c r="O991" s="38">
        <f t="shared" si="245"/>
        <v>4541</v>
      </c>
      <c r="P991" s="38">
        <f t="shared" si="246"/>
        <v>54492</v>
      </c>
    </row>
    <row r="992" spans="1:16" s="4" customFormat="1" ht="15" x14ac:dyDescent="0.25">
      <c r="A992" s="42">
        <v>3</v>
      </c>
      <c r="B992" s="30" t="s">
        <v>207</v>
      </c>
      <c r="C992" s="96">
        <v>11</v>
      </c>
      <c r="D992" s="36">
        <v>1</v>
      </c>
      <c r="E992" s="37">
        <v>3784</v>
      </c>
      <c r="F992" s="38"/>
      <c r="G992" s="38"/>
      <c r="H992" s="38"/>
      <c r="I992" s="38"/>
      <c r="J992" s="38"/>
      <c r="K992" s="38"/>
      <c r="L992" s="38"/>
      <c r="M992" s="38"/>
      <c r="N992" s="38"/>
      <c r="O992" s="38">
        <f t="shared" si="245"/>
        <v>3784</v>
      </c>
      <c r="P992" s="38">
        <f t="shared" si="246"/>
        <v>45408</v>
      </c>
    </row>
    <row r="993" spans="1:16" s="4" customFormat="1" ht="15" x14ac:dyDescent="0.25">
      <c r="A993" s="42">
        <v>4</v>
      </c>
      <c r="B993" s="30" t="s">
        <v>208</v>
      </c>
      <c r="C993" s="96">
        <v>11</v>
      </c>
      <c r="D993" s="36">
        <v>1</v>
      </c>
      <c r="E993" s="37">
        <v>3784</v>
      </c>
      <c r="F993" s="38">
        <f>MROUND(E993*0.2,1)</f>
        <v>757</v>
      </c>
      <c r="G993" s="38"/>
      <c r="H993" s="38"/>
      <c r="I993" s="38"/>
      <c r="J993" s="38"/>
      <c r="K993" s="38"/>
      <c r="L993" s="38"/>
      <c r="M993" s="38"/>
      <c r="N993" s="38">
        <f>MROUND(F993+G993+H993+I993+J993+K993+L993+M993,1)</f>
        <v>757</v>
      </c>
      <c r="O993" s="38">
        <f t="shared" si="245"/>
        <v>4541</v>
      </c>
      <c r="P993" s="38">
        <f t="shared" si="246"/>
        <v>54492</v>
      </c>
    </row>
    <row r="994" spans="1:16" s="4" customFormat="1" ht="15" customHeight="1" x14ac:dyDescent="0.25">
      <c r="A994" s="42">
        <v>5</v>
      </c>
      <c r="B994" s="30" t="s">
        <v>209</v>
      </c>
      <c r="C994" s="96">
        <v>9</v>
      </c>
      <c r="D994" s="36">
        <v>1</v>
      </c>
      <c r="E994" s="37">
        <v>3323</v>
      </c>
      <c r="F994" s="38">
        <f>MROUND(E994*0.1,1)</f>
        <v>332</v>
      </c>
      <c r="G994" s="38"/>
      <c r="H994" s="38"/>
      <c r="I994" s="38"/>
      <c r="J994" s="38"/>
      <c r="K994" s="38"/>
      <c r="L994" s="38"/>
      <c r="M994" s="38"/>
      <c r="N994" s="38">
        <f>MROUND(F994+G994+H994+I994+J994+K994+L994+M994,1)</f>
        <v>332</v>
      </c>
      <c r="O994" s="38">
        <f t="shared" si="245"/>
        <v>3655</v>
      </c>
      <c r="P994" s="38">
        <f t="shared" si="246"/>
        <v>43860</v>
      </c>
    </row>
    <row r="995" spans="1:16" s="4" customFormat="1" ht="15" x14ac:dyDescent="0.25">
      <c r="A995" s="42">
        <v>6</v>
      </c>
      <c r="B995" s="30" t="s">
        <v>270</v>
      </c>
      <c r="C995" s="96">
        <v>9</v>
      </c>
      <c r="D995" s="36">
        <v>6.25</v>
      </c>
      <c r="E995" s="37">
        <v>3323</v>
      </c>
      <c r="F995" s="38"/>
      <c r="G995" s="38"/>
      <c r="H995" s="38"/>
      <c r="I995" s="38"/>
      <c r="J995" s="38"/>
      <c r="K995" s="38"/>
      <c r="L995" s="38"/>
      <c r="M995" s="38"/>
      <c r="N995" s="38"/>
      <c r="O995" s="38">
        <f t="shared" si="245"/>
        <v>20769</v>
      </c>
      <c r="P995" s="38">
        <f t="shared" si="246"/>
        <v>249228</v>
      </c>
    </row>
    <row r="996" spans="1:16" s="4" customFormat="1" ht="15" x14ac:dyDescent="0.25">
      <c r="A996" s="42">
        <v>7</v>
      </c>
      <c r="B996" s="30" t="s">
        <v>210</v>
      </c>
      <c r="C996" s="96">
        <v>9</v>
      </c>
      <c r="D996" s="36">
        <v>1</v>
      </c>
      <c r="E996" s="37">
        <v>3323</v>
      </c>
      <c r="F996" s="38">
        <f>MROUND(E996*0.2,1)</f>
        <v>665</v>
      </c>
      <c r="G996" s="38"/>
      <c r="H996" s="38"/>
      <c r="I996" s="38"/>
      <c r="J996" s="38"/>
      <c r="K996" s="38"/>
      <c r="L996" s="38"/>
      <c r="M996" s="38"/>
      <c r="N996" s="38">
        <f>MROUND(F996+G996+H996+I996+J996+K996+L996+M996,1)</f>
        <v>665</v>
      </c>
      <c r="O996" s="38">
        <f t="shared" si="245"/>
        <v>3988</v>
      </c>
      <c r="P996" s="38">
        <f t="shared" si="246"/>
        <v>47856</v>
      </c>
    </row>
    <row r="997" spans="1:16" s="4" customFormat="1" ht="15" x14ac:dyDescent="0.25">
      <c r="A997" s="42">
        <v>8</v>
      </c>
      <c r="B997" s="30" t="s">
        <v>210</v>
      </c>
      <c r="C997" s="96">
        <v>9</v>
      </c>
      <c r="D997" s="36">
        <v>3</v>
      </c>
      <c r="E997" s="37">
        <v>3323</v>
      </c>
      <c r="F997" s="38">
        <f>MROUND(E997*0.1,1)</f>
        <v>332</v>
      </c>
      <c r="G997" s="38"/>
      <c r="H997" s="38"/>
      <c r="I997" s="38"/>
      <c r="J997" s="38"/>
      <c r="K997" s="38"/>
      <c r="L997" s="38"/>
      <c r="M997" s="38"/>
      <c r="N997" s="38">
        <f>MROUND(F997+G997+H997+I997+J997+K997+L997+M997,1)</f>
        <v>332</v>
      </c>
      <c r="O997" s="38">
        <f t="shared" si="245"/>
        <v>10965</v>
      </c>
      <c r="P997" s="38">
        <f t="shared" si="246"/>
        <v>131580</v>
      </c>
    </row>
    <row r="998" spans="1:16" s="4" customFormat="1" ht="15" x14ac:dyDescent="0.25">
      <c r="A998" s="42">
        <v>9</v>
      </c>
      <c r="B998" s="30" t="s">
        <v>211</v>
      </c>
      <c r="C998" s="96">
        <v>8</v>
      </c>
      <c r="D998" s="36">
        <v>1</v>
      </c>
      <c r="E998" s="37">
        <v>3150</v>
      </c>
      <c r="F998" s="38"/>
      <c r="G998" s="38"/>
      <c r="H998" s="38"/>
      <c r="I998" s="38"/>
      <c r="J998" s="38"/>
      <c r="K998" s="38"/>
      <c r="L998" s="38"/>
      <c r="M998" s="38"/>
      <c r="N998" s="38"/>
      <c r="O998" s="38">
        <f t="shared" si="245"/>
        <v>3150</v>
      </c>
      <c r="P998" s="38">
        <f t="shared" si="246"/>
        <v>37800</v>
      </c>
    </row>
    <row r="999" spans="1:16" s="4" customFormat="1" ht="15" x14ac:dyDescent="0.25">
      <c r="A999" s="42">
        <v>10</v>
      </c>
      <c r="B999" s="30" t="s">
        <v>212</v>
      </c>
      <c r="C999" s="96">
        <v>7</v>
      </c>
      <c r="D999" s="36">
        <v>1</v>
      </c>
      <c r="E999" s="37">
        <v>2958</v>
      </c>
      <c r="F999" s="38"/>
      <c r="G999" s="38"/>
      <c r="H999" s="38"/>
      <c r="I999" s="38"/>
      <c r="J999" s="38"/>
      <c r="K999" s="38"/>
      <c r="L999" s="38"/>
      <c r="M999" s="38"/>
      <c r="N999" s="38"/>
      <c r="O999" s="38">
        <f t="shared" si="245"/>
        <v>2958</v>
      </c>
      <c r="P999" s="38">
        <f t="shared" si="246"/>
        <v>35496</v>
      </c>
    </row>
    <row r="1000" spans="1:16" s="4" customFormat="1" ht="15" x14ac:dyDescent="0.25">
      <c r="A1000" s="42">
        <v>11</v>
      </c>
      <c r="B1000" s="30" t="s">
        <v>213</v>
      </c>
      <c r="C1000" s="96">
        <v>6</v>
      </c>
      <c r="D1000" s="36">
        <v>1.5</v>
      </c>
      <c r="E1000" s="37">
        <v>2785</v>
      </c>
      <c r="F1000" s="38"/>
      <c r="G1000" s="38"/>
      <c r="H1000" s="38"/>
      <c r="I1000" s="38"/>
      <c r="J1000" s="38"/>
      <c r="K1000" s="38"/>
      <c r="L1000" s="38"/>
      <c r="M1000" s="38"/>
      <c r="N1000" s="38"/>
      <c r="O1000" s="38">
        <f t="shared" si="245"/>
        <v>4178</v>
      </c>
      <c r="P1000" s="38">
        <f t="shared" si="246"/>
        <v>50136</v>
      </c>
    </row>
    <row r="1001" spans="1:16" s="4" customFormat="1" ht="15" x14ac:dyDescent="0.25">
      <c r="A1001" s="42">
        <v>12</v>
      </c>
      <c r="B1001" s="30" t="s">
        <v>214</v>
      </c>
      <c r="C1001" s="96">
        <v>5</v>
      </c>
      <c r="D1001" s="36">
        <v>1</v>
      </c>
      <c r="E1001" s="37">
        <v>2613</v>
      </c>
      <c r="F1001" s="38"/>
      <c r="G1001" s="38"/>
      <c r="H1001" s="38"/>
      <c r="I1001" s="38"/>
      <c r="J1001" s="38"/>
      <c r="K1001" s="38"/>
      <c r="L1001" s="38"/>
      <c r="M1001" s="38"/>
      <c r="N1001" s="38"/>
      <c r="O1001" s="38">
        <f t="shared" si="245"/>
        <v>2613</v>
      </c>
      <c r="P1001" s="38">
        <f t="shared" si="246"/>
        <v>31356</v>
      </c>
    </row>
    <row r="1002" spans="1:16" s="4" customFormat="1" ht="15" x14ac:dyDescent="0.25">
      <c r="A1002" s="42">
        <v>13</v>
      </c>
      <c r="B1002" s="30" t="s">
        <v>161</v>
      </c>
      <c r="C1002" s="96">
        <v>10</v>
      </c>
      <c r="D1002" s="36">
        <v>1</v>
      </c>
      <c r="E1002" s="37">
        <v>3496</v>
      </c>
      <c r="F1002" s="38"/>
      <c r="G1002" s="38"/>
      <c r="H1002" s="38"/>
      <c r="I1002" s="38"/>
      <c r="J1002" s="38"/>
      <c r="K1002" s="38"/>
      <c r="L1002" s="38"/>
      <c r="M1002" s="38"/>
      <c r="N1002" s="38"/>
      <c r="O1002" s="38">
        <f t="shared" si="245"/>
        <v>3496</v>
      </c>
      <c r="P1002" s="38">
        <f t="shared" si="246"/>
        <v>41952</v>
      </c>
    </row>
    <row r="1003" spans="1:16" s="4" customFormat="1" ht="15" x14ac:dyDescent="0.25">
      <c r="A1003" s="172" t="s">
        <v>17</v>
      </c>
      <c r="B1003" s="173"/>
      <c r="C1003" s="96"/>
      <c r="D1003" s="39">
        <f>SUM(D990:D1002)</f>
        <v>20.75</v>
      </c>
      <c r="E1003" s="39"/>
      <c r="F1003" s="40"/>
      <c r="G1003" s="40"/>
      <c r="H1003" s="40"/>
      <c r="I1003" s="40"/>
      <c r="J1003" s="40"/>
      <c r="K1003" s="40"/>
      <c r="L1003" s="59"/>
      <c r="M1003" s="59"/>
      <c r="N1003" s="59"/>
      <c r="O1003" s="59">
        <f t="shared" ref="O1003" si="247">SUM(O990:O1002)</f>
        <v>72711</v>
      </c>
      <c r="P1003" s="59">
        <f t="shared" si="246"/>
        <v>872532</v>
      </c>
    </row>
    <row r="1004" spans="1:16" s="4" customFormat="1" ht="15" x14ac:dyDescent="0.25">
      <c r="A1004" s="177" t="s">
        <v>358</v>
      </c>
      <c r="B1004" s="178"/>
      <c r="C1004" s="97"/>
      <c r="D1004" s="45">
        <f>SUM(D992:D1002)</f>
        <v>18.75</v>
      </c>
      <c r="E1004" s="45"/>
      <c r="F1004" s="46"/>
      <c r="G1004" s="46"/>
      <c r="H1004" s="46"/>
      <c r="I1004" s="46"/>
      <c r="J1004" s="46"/>
      <c r="K1004" s="46"/>
      <c r="L1004" s="38"/>
      <c r="M1004" s="38"/>
      <c r="N1004" s="38"/>
      <c r="O1004" s="38">
        <f t="shared" ref="O1004" si="248">SUM(O992:O1002)</f>
        <v>64097</v>
      </c>
      <c r="P1004" s="38">
        <f t="shared" si="246"/>
        <v>769164</v>
      </c>
    </row>
    <row r="1005" spans="1:16" s="4" customFormat="1" ht="15.75" customHeight="1" x14ac:dyDescent="0.2">
      <c r="A1005" s="171" t="s">
        <v>267</v>
      </c>
      <c r="B1005" s="171"/>
      <c r="C1005" s="171"/>
      <c r="D1005" s="171"/>
      <c r="E1005" s="171"/>
      <c r="F1005" s="171"/>
      <c r="G1005" s="171"/>
      <c r="H1005" s="171"/>
      <c r="I1005" s="171"/>
      <c r="J1005" s="171"/>
      <c r="K1005" s="171"/>
      <c r="L1005" s="171"/>
      <c r="M1005" s="171"/>
      <c r="N1005" s="171"/>
      <c r="O1005" s="171"/>
      <c r="P1005" s="171"/>
    </row>
    <row r="1006" spans="1:16" s="4" customFormat="1" ht="15" x14ac:dyDescent="0.25">
      <c r="A1006" s="42">
        <v>1</v>
      </c>
      <c r="B1006" s="30" t="s">
        <v>111</v>
      </c>
      <c r="C1006" s="96">
        <v>12</v>
      </c>
      <c r="D1006" s="36">
        <v>1</v>
      </c>
      <c r="E1006" s="37">
        <v>4073</v>
      </c>
      <c r="F1006" s="38"/>
      <c r="G1006" s="38"/>
      <c r="H1006" s="38"/>
      <c r="I1006" s="38"/>
      <c r="J1006" s="38"/>
      <c r="K1006" s="38"/>
      <c r="L1006" s="38"/>
      <c r="M1006" s="38"/>
      <c r="N1006" s="38"/>
      <c r="O1006" s="38">
        <f>MROUND(D1006*(E1006+N1006),1)</f>
        <v>4073</v>
      </c>
      <c r="P1006" s="38">
        <f>MROUND(O1006*12,1)</f>
        <v>48876</v>
      </c>
    </row>
    <row r="1007" spans="1:16" s="4" customFormat="1" ht="15" x14ac:dyDescent="0.25">
      <c r="A1007" s="145">
        <v>2</v>
      </c>
      <c r="B1007" s="30" t="s">
        <v>12</v>
      </c>
      <c r="C1007" s="96">
        <v>12</v>
      </c>
      <c r="D1007" s="36">
        <v>1</v>
      </c>
      <c r="E1007" s="37">
        <v>4073</v>
      </c>
      <c r="F1007" s="38"/>
      <c r="G1007" s="38"/>
      <c r="H1007" s="38"/>
      <c r="I1007" s="38"/>
      <c r="J1007" s="38"/>
      <c r="K1007" s="38"/>
      <c r="L1007" s="38"/>
      <c r="M1007" s="38"/>
      <c r="N1007" s="38"/>
      <c r="O1007" s="38">
        <f>MROUND(D1007*(E1007+N1007),1)</f>
        <v>4073</v>
      </c>
      <c r="P1007" s="38">
        <f>MROUND(O1007*12,1)</f>
        <v>48876</v>
      </c>
    </row>
    <row r="1008" spans="1:16" s="4" customFormat="1" ht="15" x14ac:dyDescent="0.25">
      <c r="A1008" s="172" t="s">
        <v>17</v>
      </c>
      <c r="B1008" s="173"/>
      <c r="C1008" s="96"/>
      <c r="D1008" s="39">
        <f>SUM(D1006:D1007)</f>
        <v>2</v>
      </c>
      <c r="E1008" s="39"/>
      <c r="F1008" s="40"/>
      <c r="G1008" s="40"/>
      <c r="H1008" s="40"/>
      <c r="I1008" s="40"/>
      <c r="J1008" s="40"/>
      <c r="K1008" s="40"/>
      <c r="L1008" s="59"/>
      <c r="M1008" s="59"/>
      <c r="N1008" s="59"/>
      <c r="O1008" s="59">
        <f t="shared" ref="O1008" si="249">SUM(O1006:O1007)</f>
        <v>8146</v>
      </c>
      <c r="P1008" s="59">
        <f>MROUND(O1008*12,1)</f>
        <v>97752</v>
      </c>
    </row>
    <row r="1009" spans="1:16" s="4" customFormat="1" ht="15.75" customHeight="1" x14ac:dyDescent="0.2">
      <c r="A1009" s="171" t="s">
        <v>64</v>
      </c>
      <c r="B1009" s="171"/>
      <c r="C1009" s="171"/>
      <c r="D1009" s="171"/>
      <c r="E1009" s="171"/>
      <c r="F1009" s="171"/>
      <c r="G1009" s="171"/>
      <c r="H1009" s="171"/>
      <c r="I1009" s="171"/>
      <c r="J1009" s="171"/>
      <c r="K1009" s="171"/>
      <c r="L1009" s="171"/>
      <c r="M1009" s="171"/>
      <c r="N1009" s="171"/>
      <c r="O1009" s="171"/>
      <c r="P1009" s="171"/>
    </row>
    <row r="1010" spans="1:16" s="4" customFormat="1" ht="15" customHeight="1" x14ac:dyDescent="0.25">
      <c r="A1010" s="145">
        <v>1</v>
      </c>
      <c r="B1010" s="30" t="s">
        <v>22</v>
      </c>
      <c r="C1010" s="98">
        <v>12</v>
      </c>
      <c r="D1010" s="36">
        <v>1</v>
      </c>
      <c r="E1010" s="37">
        <v>4073</v>
      </c>
      <c r="F1010" s="38"/>
      <c r="G1010" s="38"/>
      <c r="H1010" s="38"/>
      <c r="I1010" s="38"/>
      <c r="J1010" s="38"/>
      <c r="K1010" s="38"/>
      <c r="L1010" s="38"/>
      <c r="M1010" s="38"/>
      <c r="N1010" s="38"/>
      <c r="O1010" s="38">
        <f t="shared" ref="O1010:O1024" si="250">MROUND(D1010*(E1010+N1010),1)</f>
        <v>4073</v>
      </c>
      <c r="P1010" s="38">
        <f t="shared" ref="P1010:P1024" si="251">MROUND(O1010*12,1)</f>
        <v>48876</v>
      </c>
    </row>
    <row r="1011" spans="1:16" s="4" customFormat="1" ht="15" customHeight="1" x14ac:dyDescent="0.25">
      <c r="A1011" s="145">
        <v>2</v>
      </c>
      <c r="B1011" s="30" t="s">
        <v>15</v>
      </c>
      <c r="C1011" s="98">
        <v>10</v>
      </c>
      <c r="D1011" s="36">
        <v>3</v>
      </c>
      <c r="E1011" s="37">
        <v>3496</v>
      </c>
      <c r="F1011" s="38"/>
      <c r="G1011" s="38"/>
      <c r="H1011" s="38"/>
      <c r="I1011" s="38"/>
      <c r="J1011" s="38"/>
      <c r="K1011" s="38"/>
      <c r="L1011" s="38"/>
      <c r="M1011" s="38"/>
      <c r="N1011" s="38"/>
      <c r="O1011" s="38">
        <f t="shared" si="250"/>
        <v>10488</v>
      </c>
      <c r="P1011" s="38">
        <f t="shared" si="251"/>
        <v>125856</v>
      </c>
    </row>
    <row r="1012" spans="1:16" s="4" customFormat="1" ht="15" customHeight="1" x14ac:dyDescent="0.25">
      <c r="A1012" s="145">
        <v>3</v>
      </c>
      <c r="B1012" s="30" t="s">
        <v>132</v>
      </c>
      <c r="C1012" s="98">
        <v>9</v>
      </c>
      <c r="D1012" s="36">
        <v>1</v>
      </c>
      <c r="E1012" s="37">
        <v>3323</v>
      </c>
      <c r="F1012" s="38"/>
      <c r="G1012" s="38"/>
      <c r="H1012" s="38"/>
      <c r="I1012" s="38"/>
      <c r="J1012" s="38"/>
      <c r="K1012" s="38"/>
      <c r="L1012" s="38"/>
      <c r="M1012" s="38"/>
      <c r="N1012" s="38"/>
      <c r="O1012" s="38">
        <f t="shared" si="250"/>
        <v>3323</v>
      </c>
      <c r="P1012" s="38">
        <f t="shared" si="251"/>
        <v>39876</v>
      </c>
    </row>
    <row r="1013" spans="1:16" s="4" customFormat="1" ht="15" customHeight="1" x14ac:dyDescent="0.25">
      <c r="A1013" s="145">
        <v>4</v>
      </c>
      <c r="B1013" s="30" t="s">
        <v>65</v>
      </c>
      <c r="C1013" s="98">
        <v>8</v>
      </c>
      <c r="D1013" s="36">
        <v>1</v>
      </c>
      <c r="E1013" s="37">
        <v>3150</v>
      </c>
      <c r="F1013" s="38"/>
      <c r="G1013" s="38"/>
      <c r="H1013" s="38"/>
      <c r="I1013" s="38"/>
      <c r="J1013" s="38"/>
      <c r="K1013" s="38"/>
      <c r="L1013" s="38"/>
      <c r="M1013" s="38"/>
      <c r="N1013" s="38"/>
      <c r="O1013" s="38">
        <f t="shared" si="250"/>
        <v>3150</v>
      </c>
      <c r="P1013" s="38">
        <f t="shared" si="251"/>
        <v>37800</v>
      </c>
    </row>
    <row r="1014" spans="1:16" s="4" customFormat="1" ht="15" customHeight="1" x14ac:dyDescent="0.25">
      <c r="A1014" s="145">
        <v>5</v>
      </c>
      <c r="B1014" s="30" t="s">
        <v>70</v>
      </c>
      <c r="C1014" s="98">
        <v>5</v>
      </c>
      <c r="D1014" s="36">
        <v>1</v>
      </c>
      <c r="E1014" s="37">
        <v>2613</v>
      </c>
      <c r="F1014" s="38"/>
      <c r="G1014" s="38"/>
      <c r="H1014" s="38"/>
      <c r="I1014" s="38"/>
      <c r="J1014" s="38"/>
      <c r="K1014" s="38"/>
      <c r="L1014" s="38"/>
      <c r="M1014" s="38"/>
      <c r="N1014" s="38"/>
      <c r="O1014" s="38">
        <f t="shared" si="250"/>
        <v>2613</v>
      </c>
      <c r="P1014" s="38">
        <f t="shared" si="251"/>
        <v>31356</v>
      </c>
    </row>
    <row r="1015" spans="1:16" s="4" customFormat="1" ht="15" customHeight="1" x14ac:dyDescent="0.25">
      <c r="A1015" s="145">
        <v>6</v>
      </c>
      <c r="B1015" s="30" t="s">
        <v>66</v>
      </c>
      <c r="C1015" s="98">
        <v>5</v>
      </c>
      <c r="D1015" s="36">
        <v>5</v>
      </c>
      <c r="E1015" s="37">
        <v>2613</v>
      </c>
      <c r="F1015" s="38"/>
      <c r="G1015" s="38"/>
      <c r="H1015" s="38"/>
      <c r="I1015" s="38"/>
      <c r="J1015" s="38"/>
      <c r="K1015" s="38"/>
      <c r="L1015" s="38"/>
      <c r="M1015" s="38"/>
      <c r="N1015" s="38"/>
      <c r="O1015" s="38">
        <f t="shared" si="250"/>
        <v>13065</v>
      </c>
      <c r="P1015" s="38">
        <f t="shared" si="251"/>
        <v>156780</v>
      </c>
    </row>
    <row r="1016" spans="1:16" s="4" customFormat="1" ht="15" customHeight="1" x14ac:dyDescent="0.25">
      <c r="A1016" s="145">
        <v>7</v>
      </c>
      <c r="B1016" s="30" t="s">
        <v>83</v>
      </c>
      <c r="C1016" s="96">
        <v>5</v>
      </c>
      <c r="D1016" s="36">
        <v>1</v>
      </c>
      <c r="E1016" s="37">
        <v>2613</v>
      </c>
      <c r="F1016" s="38"/>
      <c r="G1016" s="38"/>
      <c r="H1016" s="38"/>
      <c r="I1016" s="38"/>
      <c r="J1016" s="38"/>
      <c r="K1016" s="38"/>
      <c r="L1016" s="38"/>
      <c r="M1016" s="38"/>
      <c r="N1016" s="38"/>
      <c r="O1016" s="38">
        <f t="shared" si="250"/>
        <v>2613</v>
      </c>
      <c r="P1016" s="38">
        <f t="shared" si="251"/>
        <v>31356</v>
      </c>
    </row>
    <row r="1017" spans="1:16" s="4" customFormat="1" ht="15" customHeight="1" x14ac:dyDescent="0.25">
      <c r="A1017" s="145">
        <v>8</v>
      </c>
      <c r="B1017" s="30" t="s">
        <v>113</v>
      </c>
      <c r="C1017" s="96">
        <v>5</v>
      </c>
      <c r="D1017" s="36">
        <v>2</v>
      </c>
      <c r="E1017" s="37">
        <v>2613</v>
      </c>
      <c r="F1017" s="38"/>
      <c r="G1017" s="38"/>
      <c r="H1017" s="38"/>
      <c r="I1017" s="38"/>
      <c r="J1017" s="38"/>
      <c r="K1017" s="38"/>
      <c r="L1017" s="38"/>
      <c r="M1017" s="38"/>
      <c r="N1017" s="38"/>
      <c r="O1017" s="38">
        <f t="shared" si="250"/>
        <v>5226</v>
      </c>
      <c r="P1017" s="38">
        <f t="shared" si="251"/>
        <v>62712</v>
      </c>
    </row>
    <row r="1018" spans="1:16" s="4" customFormat="1" ht="15" customHeight="1" x14ac:dyDescent="0.25">
      <c r="A1018" s="145">
        <v>9</v>
      </c>
      <c r="B1018" s="30" t="s">
        <v>29</v>
      </c>
      <c r="C1018" s="98">
        <v>1</v>
      </c>
      <c r="D1018" s="36">
        <v>90</v>
      </c>
      <c r="E1018" s="37">
        <v>1921</v>
      </c>
      <c r="F1018" s="38"/>
      <c r="G1018" s="38"/>
      <c r="H1018" s="38"/>
      <c r="I1018" s="38"/>
      <c r="J1018" s="38"/>
      <c r="K1018" s="38"/>
      <c r="L1018" s="38"/>
      <c r="M1018" s="38"/>
      <c r="N1018" s="38"/>
      <c r="O1018" s="38">
        <f t="shared" si="250"/>
        <v>172890</v>
      </c>
      <c r="P1018" s="38">
        <f t="shared" si="251"/>
        <v>2074680</v>
      </c>
    </row>
    <row r="1019" spans="1:16" s="4" customFormat="1" ht="15" customHeight="1" x14ac:dyDescent="0.25">
      <c r="A1019" s="145">
        <v>10</v>
      </c>
      <c r="B1019" s="30" t="s">
        <v>67</v>
      </c>
      <c r="C1019" s="98">
        <v>1</v>
      </c>
      <c r="D1019" s="36">
        <v>27</v>
      </c>
      <c r="E1019" s="37">
        <v>1921</v>
      </c>
      <c r="F1019" s="38"/>
      <c r="G1019" s="38"/>
      <c r="H1019" s="38"/>
      <c r="I1019" s="38"/>
      <c r="J1019" s="38"/>
      <c r="K1019" s="38"/>
      <c r="L1019" s="38"/>
      <c r="M1019" s="38"/>
      <c r="N1019" s="38"/>
      <c r="O1019" s="38">
        <f t="shared" si="250"/>
        <v>51867</v>
      </c>
      <c r="P1019" s="38">
        <f t="shared" si="251"/>
        <v>622404</v>
      </c>
    </row>
    <row r="1020" spans="1:16" s="4" customFormat="1" ht="15" customHeight="1" x14ac:dyDescent="0.25">
      <c r="A1020" s="145">
        <v>11</v>
      </c>
      <c r="B1020" s="30" t="s">
        <v>168</v>
      </c>
      <c r="C1020" s="98">
        <v>1</v>
      </c>
      <c r="D1020" s="36">
        <v>11</v>
      </c>
      <c r="E1020" s="37">
        <v>1921</v>
      </c>
      <c r="F1020" s="38"/>
      <c r="G1020" s="38"/>
      <c r="H1020" s="38"/>
      <c r="I1020" s="38"/>
      <c r="J1020" s="38"/>
      <c r="K1020" s="38"/>
      <c r="L1020" s="38"/>
      <c r="M1020" s="38"/>
      <c r="N1020" s="38"/>
      <c r="O1020" s="38">
        <f t="shared" si="250"/>
        <v>21131</v>
      </c>
      <c r="P1020" s="38">
        <f t="shared" si="251"/>
        <v>253572</v>
      </c>
    </row>
    <row r="1021" spans="1:16" s="4" customFormat="1" ht="15" customHeight="1" x14ac:dyDescent="0.25">
      <c r="A1021" s="145">
        <v>12</v>
      </c>
      <c r="B1021" s="30" t="s">
        <v>199</v>
      </c>
      <c r="C1021" s="98">
        <v>1</v>
      </c>
      <c r="D1021" s="36">
        <v>3</v>
      </c>
      <c r="E1021" s="37">
        <v>1921</v>
      </c>
      <c r="F1021" s="38"/>
      <c r="G1021" s="38"/>
      <c r="H1021" s="38"/>
      <c r="I1021" s="38"/>
      <c r="J1021" s="38"/>
      <c r="K1021" s="38"/>
      <c r="L1021" s="38"/>
      <c r="M1021" s="38"/>
      <c r="N1021" s="38"/>
      <c r="O1021" s="38">
        <f t="shared" si="250"/>
        <v>5763</v>
      </c>
      <c r="P1021" s="38">
        <f t="shared" si="251"/>
        <v>69156</v>
      </c>
    </row>
    <row r="1022" spans="1:16" s="4" customFormat="1" ht="15" customHeight="1" x14ac:dyDescent="0.25">
      <c r="A1022" s="145">
        <v>13</v>
      </c>
      <c r="B1022" s="30" t="s">
        <v>68</v>
      </c>
      <c r="C1022" s="98">
        <v>1</v>
      </c>
      <c r="D1022" s="36">
        <v>22</v>
      </c>
      <c r="E1022" s="37">
        <v>1921</v>
      </c>
      <c r="F1022" s="38"/>
      <c r="G1022" s="38"/>
      <c r="H1022" s="38"/>
      <c r="I1022" s="38"/>
      <c r="J1022" s="38"/>
      <c r="K1022" s="38"/>
      <c r="L1022" s="38"/>
      <c r="M1022" s="38"/>
      <c r="N1022" s="38"/>
      <c r="O1022" s="38">
        <f t="shared" si="250"/>
        <v>42262</v>
      </c>
      <c r="P1022" s="38">
        <f t="shared" si="251"/>
        <v>507144</v>
      </c>
    </row>
    <row r="1023" spans="1:16" s="4" customFormat="1" ht="15" customHeight="1" x14ac:dyDescent="0.25">
      <c r="A1023" s="145">
        <v>14</v>
      </c>
      <c r="B1023" s="30" t="s">
        <v>69</v>
      </c>
      <c r="C1023" s="98">
        <v>1</v>
      </c>
      <c r="D1023" s="36">
        <v>8</v>
      </c>
      <c r="E1023" s="37">
        <v>1921</v>
      </c>
      <c r="F1023" s="38"/>
      <c r="G1023" s="38"/>
      <c r="H1023" s="38"/>
      <c r="I1023" s="38"/>
      <c r="J1023" s="38"/>
      <c r="K1023" s="38"/>
      <c r="L1023" s="38"/>
      <c r="M1023" s="38"/>
      <c r="N1023" s="38"/>
      <c r="O1023" s="38">
        <f t="shared" si="250"/>
        <v>15368</v>
      </c>
      <c r="P1023" s="38">
        <f t="shared" si="251"/>
        <v>184416</v>
      </c>
    </row>
    <row r="1024" spans="1:16" s="4" customFormat="1" ht="15" customHeight="1" x14ac:dyDescent="0.25">
      <c r="A1024" s="145">
        <v>15</v>
      </c>
      <c r="B1024" s="30" t="s">
        <v>77</v>
      </c>
      <c r="C1024" s="98">
        <v>1</v>
      </c>
      <c r="D1024" s="36">
        <v>3</v>
      </c>
      <c r="E1024" s="37">
        <v>1921</v>
      </c>
      <c r="F1024" s="38"/>
      <c r="G1024" s="38"/>
      <c r="H1024" s="38"/>
      <c r="I1024" s="38"/>
      <c r="J1024" s="38"/>
      <c r="K1024" s="38"/>
      <c r="L1024" s="38"/>
      <c r="M1024" s="38"/>
      <c r="N1024" s="38"/>
      <c r="O1024" s="38">
        <f t="shared" si="250"/>
        <v>5763</v>
      </c>
      <c r="P1024" s="38">
        <f t="shared" si="251"/>
        <v>69156</v>
      </c>
    </row>
    <row r="1025" spans="1:16" s="4" customFormat="1" ht="15" customHeight="1" x14ac:dyDescent="0.25">
      <c r="A1025" s="179" t="s">
        <v>419</v>
      </c>
      <c r="B1025" s="180"/>
      <c r="C1025" s="180"/>
      <c r="D1025" s="180"/>
      <c r="E1025" s="181"/>
      <c r="F1025" s="140"/>
      <c r="G1025" s="140"/>
      <c r="H1025" s="140"/>
      <c r="I1025" s="140"/>
      <c r="J1025" s="140"/>
      <c r="K1025" s="140"/>
      <c r="L1025" s="47"/>
      <c r="M1025" s="47"/>
      <c r="N1025" s="38"/>
      <c r="O1025" s="38"/>
      <c r="P1025" s="38"/>
    </row>
    <row r="1026" spans="1:16" s="4" customFormat="1" ht="15" customHeight="1" x14ac:dyDescent="0.25">
      <c r="A1026" s="145">
        <v>16</v>
      </c>
      <c r="B1026" s="30" t="s">
        <v>65</v>
      </c>
      <c r="C1026" s="98">
        <v>8</v>
      </c>
      <c r="D1026" s="36">
        <v>1</v>
      </c>
      <c r="E1026" s="37">
        <v>3150</v>
      </c>
      <c r="F1026" s="38"/>
      <c r="G1026" s="38"/>
      <c r="H1026" s="38"/>
      <c r="I1026" s="38"/>
      <c r="J1026" s="38"/>
      <c r="K1026" s="38"/>
      <c r="L1026" s="38"/>
      <c r="M1026" s="38"/>
      <c r="N1026" s="38"/>
      <c r="O1026" s="38">
        <f>MROUND(D1026*(E1026+N1026),1)</f>
        <v>3150</v>
      </c>
      <c r="P1026" s="38">
        <f>MROUND(O1026*12,1)</f>
        <v>37800</v>
      </c>
    </row>
    <row r="1027" spans="1:16" s="4" customFormat="1" ht="15" customHeight="1" x14ac:dyDescent="0.25">
      <c r="A1027" s="145">
        <v>17</v>
      </c>
      <c r="B1027" s="30" t="s">
        <v>420</v>
      </c>
      <c r="C1027" s="98">
        <v>2</v>
      </c>
      <c r="D1027" s="36">
        <v>2</v>
      </c>
      <c r="E1027" s="37">
        <v>2094</v>
      </c>
      <c r="F1027" s="38"/>
      <c r="G1027" s="38"/>
      <c r="H1027" s="38"/>
      <c r="I1027" s="38"/>
      <c r="J1027" s="38"/>
      <c r="K1027" s="38"/>
      <c r="L1027" s="38"/>
      <c r="M1027" s="38"/>
      <c r="N1027" s="38"/>
      <c r="O1027" s="38">
        <f>MROUND(D1027*(E1027+N1027),1)</f>
        <v>4188</v>
      </c>
      <c r="P1027" s="38">
        <f>MROUND(O1027*12,1)</f>
        <v>50256</v>
      </c>
    </row>
    <row r="1028" spans="1:16" s="4" customFormat="1" ht="14.25" customHeight="1" x14ac:dyDescent="0.25">
      <c r="A1028" s="179" t="s">
        <v>302</v>
      </c>
      <c r="B1028" s="180"/>
      <c r="C1028" s="180"/>
      <c r="D1028" s="180"/>
      <c r="E1028" s="181"/>
      <c r="F1028" s="126"/>
      <c r="G1028" s="126"/>
      <c r="H1028" s="126"/>
      <c r="I1028" s="126"/>
      <c r="J1028" s="126"/>
      <c r="K1028" s="126"/>
      <c r="L1028" s="115"/>
      <c r="M1028" s="115"/>
      <c r="N1028" s="115"/>
      <c r="O1028" s="38"/>
      <c r="P1028" s="38"/>
    </row>
    <row r="1029" spans="1:16" s="4" customFormat="1" ht="15" customHeight="1" x14ac:dyDescent="0.25">
      <c r="A1029" s="145">
        <v>18</v>
      </c>
      <c r="B1029" s="30" t="s">
        <v>339</v>
      </c>
      <c r="C1029" s="98">
        <v>10</v>
      </c>
      <c r="D1029" s="36">
        <v>1</v>
      </c>
      <c r="E1029" s="37">
        <v>3496</v>
      </c>
      <c r="F1029" s="38"/>
      <c r="G1029" s="38"/>
      <c r="H1029" s="38"/>
      <c r="I1029" s="38"/>
      <c r="J1029" s="38"/>
      <c r="K1029" s="38"/>
      <c r="L1029" s="38"/>
      <c r="M1029" s="38"/>
      <c r="N1029" s="38"/>
      <c r="O1029" s="38">
        <f t="shared" ref="O1029:O1034" si="252">MROUND(D1029*(E1029+N1029),1)</f>
        <v>3496</v>
      </c>
      <c r="P1029" s="38">
        <f t="shared" ref="P1029:P1034" si="253">MROUND(O1029*12,1)</f>
        <v>41952</v>
      </c>
    </row>
    <row r="1030" spans="1:16" s="4" customFormat="1" ht="15" customHeight="1" x14ac:dyDescent="0.25">
      <c r="A1030" s="145">
        <v>19</v>
      </c>
      <c r="B1030" s="30" t="s">
        <v>200</v>
      </c>
      <c r="C1030" s="98">
        <v>6</v>
      </c>
      <c r="D1030" s="36">
        <v>1</v>
      </c>
      <c r="E1030" s="37">
        <v>2785</v>
      </c>
      <c r="F1030" s="38"/>
      <c r="G1030" s="38"/>
      <c r="H1030" s="38"/>
      <c r="I1030" s="38"/>
      <c r="J1030" s="38"/>
      <c r="K1030" s="38"/>
      <c r="L1030" s="38"/>
      <c r="M1030" s="38"/>
      <c r="N1030" s="38"/>
      <c r="O1030" s="38">
        <f t="shared" si="252"/>
        <v>2785</v>
      </c>
      <c r="P1030" s="38">
        <f t="shared" si="253"/>
        <v>33420</v>
      </c>
    </row>
    <row r="1031" spans="1:16" s="4" customFormat="1" ht="15" customHeight="1" x14ac:dyDescent="0.25">
      <c r="A1031" s="145">
        <v>20</v>
      </c>
      <c r="B1031" s="51" t="s">
        <v>99</v>
      </c>
      <c r="C1031" s="98">
        <v>5</v>
      </c>
      <c r="D1031" s="36">
        <v>2</v>
      </c>
      <c r="E1031" s="37">
        <v>2613</v>
      </c>
      <c r="F1031" s="38"/>
      <c r="G1031" s="38"/>
      <c r="H1031" s="38"/>
      <c r="I1031" s="38"/>
      <c r="J1031" s="38"/>
      <c r="K1031" s="38"/>
      <c r="L1031" s="38"/>
      <c r="M1031" s="38"/>
      <c r="N1031" s="38"/>
      <c r="O1031" s="38">
        <f t="shared" si="252"/>
        <v>5226</v>
      </c>
      <c r="P1031" s="38">
        <f t="shared" si="253"/>
        <v>62712</v>
      </c>
    </row>
    <row r="1032" spans="1:16" s="4" customFormat="1" ht="15" customHeight="1" x14ac:dyDescent="0.25">
      <c r="A1032" s="145">
        <v>21</v>
      </c>
      <c r="B1032" s="51" t="s">
        <v>116</v>
      </c>
      <c r="C1032" s="98">
        <v>5</v>
      </c>
      <c r="D1032" s="36">
        <v>1</v>
      </c>
      <c r="E1032" s="37">
        <v>2613</v>
      </c>
      <c r="F1032" s="38"/>
      <c r="G1032" s="38"/>
      <c r="H1032" s="38"/>
      <c r="I1032" s="38"/>
      <c r="J1032" s="38"/>
      <c r="K1032" s="38"/>
      <c r="L1032" s="38"/>
      <c r="M1032" s="38"/>
      <c r="N1032" s="38"/>
      <c r="O1032" s="38">
        <f t="shared" si="252"/>
        <v>2613</v>
      </c>
      <c r="P1032" s="38">
        <f t="shared" si="253"/>
        <v>31356</v>
      </c>
    </row>
    <row r="1033" spans="1:16" s="4" customFormat="1" ht="15" customHeight="1" x14ac:dyDescent="0.25">
      <c r="A1033" s="145">
        <v>22</v>
      </c>
      <c r="B1033" s="30" t="s">
        <v>98</v>
      </c>
      <c r="C1033" s="98">
        <v>5</v>
      </c>
      <c r="D1033" s="36">
        <v>4</v>
      </c>
      <c r="E1033" s="37">
        <v>2613</v>
      </c>
      <c r="F1033" s="38"/>
      <c r="G1033" s="38"/>
      <c r="H1033" s="38"/>
      <c r="I1033" s="38"/>
      <c r="J1033" s="38"/>
      <c r="K1033" s="38"/>
      <c r="L1033" s="38"/>
      <c r="M1033" s="38"/>
      <c r="N1033" s="38"/>
      <c r="O1033" s="38">
        <f t="shared" si="252"/>
        <v>10452</v>
      </c>
      <c r="P1033" s="38">
        <f t="shared" si="253"/>
        <v>125424</v>
      </c>
    </row>
    <row r="1034" spans="1:16" s="4" customFormat="1" ht="15" customHeight="1" x14ac:dyDescent="0.25">
      <c r="A1034" s="145">
        <v>23</v>
      </c>
      <c r="B1034" s="51" t="s">
        <v>201</v>
      </c>
      <c r="C1034" s="98">
        <v>5</v>
      </c>
      <c r="D1034" s="36">
        <v>0.25</v>
      </c>
      <c r="E1034" s="37">
        <v>2613</v>
      </c>
      <c r="F1034" s="38"/>
      <c r="G1034" s="38"/>
      <c r="H1034" s="38"/>
      <c r="I1034" s="38"/>
      <c r="J1034" s="38"/>
      <c r="K1034" s="38"/>
      <c r="L1034" s="38"/>
      <c r="M1034" s="38"/>
      <c r="N1034" s="38"/>
      <c r="O1034" s="38">
        <f t="shared" si="252"/>
        <v>653</v>
      </c>
      <c r="P1034" s="38">
        <f t="shared" si="253"/>
        <v>7836</v>
      </c>
    </row>
    <row r="1035" spans="1:16" s="4" customFormat="1" ht="14.25" customHeight="1" x14ac:dyDescent="0.25">
      <c r="A1035" s="179" t="s">
        <v>303</v>
      </c>
      <c r="B1035" s="180"/>
      <c r="C1035" s="180"/>
      <c r="D1035" s="180"/>
      <c r="E1035" s="181"/>
      <c r="F1035" s="140"/>
      <c r="G1035" s="140"/>
      <c r="H1035" s="140"/>
      <c r="I1035" s="140"/>
      <c r="J1035" s="140"/>
      <c r="K1035" s="140"/>
      <c r="L1035" s="47"/>
      <c r="M1035" s="47"/>
      <c r="N1035" s="38"/>
      <c r="O1035" s="38"/>
      <c r="P1035" s="38"/>
    </row>
    <row r="1036" spans="1:16" s="4" customFormat="1" ht="15" customHeight="1" x14ac:dyDescent="0.25">
      <c r="A1036" s="145">
        <v>24</v>
      </c>
      <c r="B1036" s="30" t="s">
        <v>38</v>
      </c>
      <c r="C1036" s="98">
        <v>10</v>
      </c>
      <c r="D1036" s="36">
        <v>1</v>
      </c>
      <c r="E1036" s="37">
        <v>3496</v>
      </c>
      <c r="F1036" s="38"/>
      <c r="G1036" s="38"/>
      <c r="H1036" s="38"/>
      <c r="I1036" s="38"/>
      <c r="J1036" s="38"/>
      <c r="K1036" s="38"/>
      <c r="L1036" s="38"/>
      <c r="M1036" s="38"/>
      <c r="N1036" s="38"/>
      <c r="O1036" s="38">
        <f t="shared" ref="O1036:O1044" si="254">MROUND(D1036*(E1036+N1036),1)</f>
        <v>3496</v>
      </c>
      <c r="P1036" s="38">
        <f t="shared" ref="P1036:P1044" si="255">MROUND(O1036*12,1)</f>
        <v>41952</v>
      </c>
    </row>
    <row r="1037" spans="1:16" s="4" customFormat="1" ht="15" customHeight="1" x14ac:dyDescent="0.25">
      <c r="A1037" s="145">
        <v>25</v>
      </c>
      <c r="B1037" s="30" t="s">
        <v>15</v>
      </c>
      <c r="C1037" s="98">
        <v>10</v>
      </c>
      <c r="D1037" s="36">
        <v>4</v>
      </c>
      <c r="E1037" s="37">
        <v>3496</v>
      </c>
      <c r="F1037" s="38"/>
      <c r="G1037" s="38"/>
      <c r="H1037" s="38"/>
      <c r="I1037" s="38"/>
      <c r="J1037" s="38"/>
      <c r="K1037" s="38"/>
      <c r="L1037" s="38"/>
      <c r="M1037" s="38"/>
      <c r="N1037" s="38"/>
      <c r="O1037" s="38">
        <f t="shared" si="254"/>
        <v>13984</v>
      </c>
      <c r="P1037" s="38">
        <f t="shared" si="255"/>
        <v>167808</v>
      </c>
    </row>
    <row r="1038" spans="1:16" s="4" customFormat="1" ht="15" customHeight="1" x14ac:dyDescent="0.25">
      <c r="A1038" s="145">
        <v>26</v>
      </c>
      <c r="B1038" s="30" t="s">
        <v>100</v>
      </c>
      <c r="C1038" s="98">
        <v>5</v>
      </c>
      <c r="D1038" s="36">
        <v>5</v>
      </c>
      <c r="E1038" s="37">
        <v>2613</v>
      </c>
      <c r="F1038" s="38"/>
      <c r="G1038" s="38"/>
      <c r="H1038" s="38"/>
      <c r="I1038" s="38"/>
      <c r="J1038" s="38"/>
      <c r="K1038" s="38"/>
      <c r="L1038" s="38"/>
      <c r="M1038" s="38"/>
      <c r="N1038" s="38"/>
      <c r="O1038" s="38">
        <f t="shared" si="254"/>
        <v>13065</v>
      </c>
      <c r="P1038" s="38">
        <f t="shared" si="255"/>
        <v>156780</v>
      </c>
    </row>
    <row r="1039" spans="1:16" s="4" customFormat="1" ht="15" customHeight="1" x14ac:dyDescent="0.25">
      <c r="A1039" s="145">
        <v>27</v>
      </c>
      <c r="B1039" s="30" t="s">
        <v>202</v>
      </c>
      <c r="C1039" s="98">
        <v>5</v>
      </c>
      <c r="D1039" s="36">
        <v>2</v>
      </c>
      <c r="E1039" s="37">
        <v>2613</v>
      </c>
      <c r="F1039" s="38"/>
      <c r="G1039" s="38"/>
      <c r="H1039" s="38"/>
      <c r="I1039" s="38"/>
      <c r="J1039" s="38"/>
      <c r="K1039" s="38"/>
      <c r="L1039" s="38"/>
      <c r="M1039" s="38"/>
      <c r="N1039" s="38"/>
      <c r="O1039" s="38">
        <f t="shared" si="254"/>
        <v>5226</v>
      </c>
      <c r="P1039" s="38">
        <f t="shared" si="255"/>
        <v>62712</v>
      </c>
    </row>
    <row r="1040" spans="1:16" s="4" customFormat="1" ht="15" customHeight="1" x14ac:dyDescent="0.25">
      <c r="A1040" s="145">
        <v>28</v>
      </c>
      <c r="B1040" s="30" t="s">
        <v>386</v>
      </c>
      <c r="C1040" s="98">
        <v>5</v>
      </c>
      <c r="D1040" s="36">
        <v>1</v>
      </c>
      <c r="E1040" s="37">
        <v>2613</v>
      </c>
      <c r="F1040" s="38"/>
      <c r="G1040" s="38"/>
      <c r="H1040" s="38"/>
      <c r="I1040" s="38"/>
      <c r="J1040" s="38"/>
      <c r="K1040" s="38"/>
      <c r="L1040" s="38"/>
      <c r="M1040" s="38"/>
      <c r="N1040" s="38"/>
      <c r="O1040" s="38">
        <f t="shared" si="254"/>
        <v>2613</v>
      </c>
      <c r="P1040" s="38">
        <f t="shared" si="255"/>
        <v>31356</v>
      </c>
    </row>
    <row r="1041" spans="1:16" s="4" customFormat="1" ht="15" customHeight="1" x14ac:dyDescent="0.25">
      <c r="A1041" s="145">
        <v>29</v>
      </c>
      <c r="B1041" s="30" t="s">
        <v>304</v>
      </c>
      <c r="C1041" s="98">
        <v>5</v>
      </c>
      <c r="D1041" s="36">
        <v>1</v>
      </c>
      <c r="E1041" s="37">
        <v>2613</v>
      </c>
      <c r="F1041" s="38"/>
      <c r="G1041" s="38"/>
      <c r="H1041" s="38"/>
      <c r="I1041" s="38"/>
      <c r="J1041" s="38"/>
      <c r="K1041" s="38"/>
      <c r="L1041" s="38"/>
      <c r="M1041" s="38"/>
      <c r="N1041" s="38"/>
      <c r="O1041" s="38">
        <f t="shared" si="254"/>
        <v>2613</v>
      </c>
      <c r="P1041" s="38">
        <f t="shared" si="255"/>
        <v>31356</v>
      </c>
    </row>
    <row r="1042" spans="1:16" s="4" customFormat="1" ht="15" customHeight="1" x14ac:dyDescent="0.25">
      <c r="A1042" s="145">
        <v>30</v>
      </c>
      <c r="B1042" s="30" t="s">
        <v>28</v>
      </c>
      <c r="C1042" s="98">
        <v>5</v>
      </c>
      <c r="D1042" s="36">
        <v>4</v>
      </c>
      <c r="E1042" s="37">
        <v>2613</v>
      </c>
      <c r="F1042" s="38"/>
      <c r="G1042" s="38"/>
      <c r="H1042" s="38"/>
      <c r="I1042" s="38"/>
      <c r="J1042" s="38"/>
      <c r="K1042" s="38"/>
      <c r="L1042" s="38"/>
      <c r="M1042" s="38"/>
      <c r="N1042" s="38"/>
      <c r="O1042" s="38">
        <f t="shared" si="254"/>
        <v>10452</v>
      </c>
      <c r="P1042" s="38">
        <f t="shared" si="255"/>
        <v>125424</v>
      </c>
    </row>
    <row r="1043" spans="1:16" s="4" customFormat="1" ht="15" customHeight="1" x14ac:dyDescent="0.25">
      <c r="A1043" s="145">
        <v>31</v>
      </c>
      <c r="B1043" s="30" t="s">
        <v>198</v>
      </c>
      <c r="C1043" s="98">
        <v>5</v>
      </c>
      <c r="D1043" s="36">
        <v>1</v>
      </c>
      <c r="E1043" s="37">
        <v>2613</v>
      </c>
      <c r="F1043" s="38"/>
      <c r="G1043" s="38"/>
      <c r="H1043" s="38"/>
      <c r="I1043" s="38"/>
      <c r="J1043" s="38"/>
      <c r="K1043" s="38"/>
      <c r="L1043" s="38"/>
      <c r="M1043" s="38"/>
      <c r="N1043" s="38"/>
      <c r="O1043" s="38">
        <f t="shared" si="254"/>
        <v>2613</v>
      </c>
      <c r="P1043" s="38">
        <f t="shared" si="255"/>
        <v>31356</v>
      </c>
    </row>
    <row r="1044" spans="1:16" s="4" customFormat="1" ht="15" customHeight="1" x14ac:dyDescent="0.25">
      <c r="A1044" s="145">
        <v>32</v>
      </c>
      <c r="B1044" s="30" t="s">
        <v>403</v>
      </c>
      <c r="C1044" s="98">
        <v>5</v>
      </c>
      <c r="D1044" s="36">
        <v>4</v>
      </c>
      <c r="E1044" s="37">
        <v>2613</v>
      </c>
      <c r="F1044" s="38"/>
      <c r="G1044" s="38"/>
      <c r="H1044" s="38"/>
      <c r="I1044" s="38"/>
      <c r="J1044" s="38"/>
      <c r="K1044" s="38"/>
      <c r="L1044" s="38"/>
      <c r="M1044" s="38"/>
      <c r="N1044" s="38"/>
      <c r="O1044" s="38">
        <f t="shared" si="254"/>
        <v>10452</v>
      </c>
      <c r="P1044" s="38">
        <f t="shared" si="255"/>
        <v>125424</v>
      </c>
    </row>
    <row r="1045" spans="1:16" s="4" customFormat="1" ht="14.25" customHeight="1" x14ac:dyDescent="0.25">
      <c r="A1045" s="179" t="s">
        <v>305</v>
      </c>
      <c r="B1045" s="180"/>
      <c r="C1045" s="180"/>
      <c r="D1045" s="180"/>
      <c r="E1045" s="181"/>
      <c r="F1045" s="140"/>
      <c r="G1045" s="140"/>
      <c r="H1045" s="140"/>
      <c r="I1045" s="140"/>
      <c r="J1045" s="140"/>
      <c r="K1045" s="140"/>
      <c r="L1045" s="47"/>
      <c r="M1045" s="47"/>
      <c r="N1045" s="38"/>
      <c r="O1045" s="38"/>
      <c r="P1045" s="38"/>
    </row>
    <row r="1046" spans="1:16" s="4" customFormat="1" ht="15" x14ac:dyDescent="0.25">
      <c r="A1046" s="145">
        <v>33</v>
      </c>
      <c r="B1046" s="30" t="s">
        <v>286</v>
      </c>
      <c r="C1046" s="96">
        <v>7</v>
      </c>
      <c r="D1046" s="36">
        <v>1</v>
      </c>
      <c r="E1046" s="37">
        <v>2958</v>
      </c>
      <c r="F1046" s="38"/>
      <c r="G1046" s="38"/>
      <c r="H1046" s="38"/>
      <c r="I1046" s="38"/>
      <c r="J1046" s="38"/>
      <c r="K1046" s="38"/>
      <c r="L1046" s="38"/>
      <c r="M1046" s="38"/>
      <c r="N1046" s="38"/>
      <c r="O1046" s="38">
        <f t="shared" ref="O1046:O1052" si="256">MROUND(D1046*(E1046+N1046),1)</f>
        <v>2958</v>
      </c>
      <c r="P1046" s="38">
        <f t="shared" ref="P1046:P1054" si="257">MROUND(O1046*12,1)</f>
        <v>35496</v>
      </c>
    </row>
    <row r="1047" spans="1:16" s="4" customFormat="1" ht="15" x14ac:dyDescent="0.25">
      <c r="A1047" s="145">
        <v>34</v>
      </c>
      <c r="B1047" s="30" t="s">
        <v>81</v>
      </c>
      <c r="C1047" s="98">
        <v>5</v>
      </c>
      <c r="D1047" s="36">
        <v>1</v>
      </c>
      <c r="E1047" s="37">
        <v>2613</v>
      </c>
      <c r="F1047" s="38"/>
      <c r="G1047" s="38"/>
      <c r="H1047" s="38"/>
      <c r="I1047" s="38"/>
      <c r="J1047" s="38"/>
      <c r="K1047" s="38"/>
      <c r="L1047" s="38"/>
      <c r="M1047" s="38"/>
      <c r="N1047" s="38"/>
      <c r="O1047" s="38">
        <f t="shared" si="256"/>
        <v>2613</v>
      </c>
      <c r="P1047" s="38">
        <f t="shared" si="257"/>
        <v>31356</v>
      </c>
    </row>
    <row r="1048" spans="1:16" s="4" customFormat="1" ht="15" x14ac:dyDescent="0.25">
      <c r="A1048" s="145">
        <v>35</v>
      </c>
      <c r="B1048" s="30" t="s">
        <v>179</v>
      </c>
      <c r="C1048" s="98">
        <v>5</v>
      </c>
      <c r="D1048" s="36">
        <v>1</v>
      </c>
      <c r="E1048" s="37">
        <v>2613</v>
      </c>
      <c r="F1048" s="38"/>
      <c r="G1048" s="38"/>
      <c r="H1048" s="38"/>
      <c r="I1048" s="38"/>
      <c r="J1048" s="38"/>
      <c r="K1048" s="38"/>
      <c r="L1048" s="38"/>
      <c r="M1048" s="38"/>
      <c r="N1048" s="38"/>
      <c r="O1048" s="38">
        <f t="shared" si="256"/>
        <v>2613</v>
      </c>
      <c r="P1048" s="38">
        <f t="shared" si="257"/>
        <v>31356</v>
      </c>
    </row>
    <row r="1049" spans="1:16" s="4" customFormat="1" ht="15" x14ac:dyDescent="0.25">
      <c r="A1049" s="145">
        <v>36</v>
      </c>
      <c r="B1049" s="30" t="s">
        <v>81</v>
      </c>
      <c r="C1049" s="98">
        <v>4</v>
      </c>
      <c r="D1049" s="36">
        <v>1</v>
      </c>
      <c r="E1049" s="37">
        <v>2440</v>
      </c>
      <c r="F1049" s="38"/>
      <c r="G1049" s="38"/>
      <c r="H1049" s="38"/>
      <c r="I1049" s="38"/>
      <c r="J1049" s="38"/>
      <c r="K1049" s="38"/>
      <c r="L1049" s="38"/>
      <c r="M1049" s="38"/>
      <c r="N1049" s="38"/>
      <c r="O1049" s="38">
        <f t="shared" si="256"/>
        <v>2440</v>
      </c>
      <c r="P1049" s="38">
        <f t="shared" si="257"/>
        <v>29280</v>
      </c>
    </row>
    <row r="1050" spans="1:16" s="4" customFormat="1" ht="15" x14ac:dyDescent="0.25">
      <c r="A1050" s="145">
        <v>37</v>
      </c>
      <c r="B1050" s="30" t="s">
        <v>179</v>
      </c>
      <c r="C1050" s="98">
        <v>4</v>
      </c>
      <c r="D1050" s="36">
        <v>2</v>
      </c>
      <c r="E1050" s="37">
        <v>2440</v>
      </c>
      <c r="F1050" s="38"/>
      <c r="G1050" s="38"/>
      <c r="H1050" s="38"/>
      <c r="I1050" s="38"/>
      <c r="J1050" s="38"/>
      <c r="K1050" s="38"/>
      <c r="L1050" s="38"/>
      <c r="M1050" s="38"/>
      <c r="N1050" s="38"/>
      <c r="O1050" s="38">
        <f t="shared" si="256"/>
        <v>4880</v>
      </c>
      <c r="P1050" s="38">
        <f t="shared" si="257"/>
        <v>58560</v>
      </c>
    </row>
    <row r="1051" spans="1:16" s="4" customFormat="1" ht="15" x14ac:dyDescent="0.25">
      <c r="A1051" s="145">
        <v>38</v>
      </c>
      <c r="B1051" s="30" t="s">
        <v>179</v>
      </c>
      <c r="C1051" s="98">
        <v>3</v>
      </c>
      <c r="D1051" s="36">
        <v>1</v>
      </c>
      <c r="E1051" s="37">
        <v>2267</v>
      </c>
      <c r="F1051" s="38"/>
      <c r="G1051" s="38"/>
      <c r="H1051" s="38"/>
      <c r="I1051" s="38"/>
      <c r="J1051" s="38"/>
      <c r="K1051" s="38"/>
      <c r="L1051" s="38"/>
      <c r="M1051" s="38"/>
      <c r="N1051" s="38"/>
      <c r="O1051" s="38">
        <f t="shared" si="256"/>
        <v>2267</v>
      </c>
      <c r="P1051" s="38">
        <f t="shared" si="257"/>
        <v>27204</v>
      </c>
    </row>
    <row r="1052" spans="1:16" s="4" customFormat="1" ht="15" customHeight="1" x14ac:dyDescent="0.25">
      <c r="A1052" s="145">
        <v>39</v>
      </c>
      <c r="B1052" s="30" t="s">
        <v>179</v>
      </c>
      <c r="C1052" s="98">
        <v>2</v>
      </c>
      <c r="D1052" s="36">
        <v>4</v>
      </c>
      <c r="E1052" s="37">
        <v>2094</v>
      </c>
      <c r="F1052" s="38"/>
      <c r="G1052" s="38"/>
      <c r="H1052" s="38"/>
      <c r="I1052" s="38"/>
      <c r="J1052" s="38"/>
      <c r="K1052" s="38"/>
      <c r="L1052" s="38"/>
      <c r="M1052" s="38"/>
      <c r="N1052" s="38"/>
      <c r="O1052" s="38">
        <f t="shared" si="256"/>
        <v>8376</v>
      </c>
      <c r="P1052" s="38">
        <f t="shared" si="257"/>
        <v>100512</v>
      </c>
    </row>
    <row r="1053" spans="1:16" s="4" customFormat="1" ht="15" x14ac:dyDescent="0.25">
      <c r="A1053" s="172" t="s">
        <v>17</v>
      </c>
      <c r="B1053" s="173"/>
      <c r="C1053" s="96"/>
      <c r="D1053" s="39">
        <f>SUM(D1010:D1052)</f>
        <v>225.25</v>
      </c>
      <c r="E1053" s="39"/>
      <c r="F1053" s="40"/>
      <c r="G1053" s="40"/>
      <c r="H1053" s="40"/>
      <c r="I1053" s="40"/>
      <c r="J1053" s="40"/>
      <c r="K1053" s="40"/>
      <c r="L1053" s="59"/>
      <c r="M1053" s="59"/>
      <c r="N1053" s="59"/>
      <c r="O1053" s="59">
        <f t="shared" ref="O1053" si="258">SUM(O1010:O1052)</f>
        <v>482819</v>
      </c>
      <c r="P1053" s="59">
        <f t="shared" si="257"/>
        <v>5793828</v>
      </c>
    </row>
    <row r="1054" spans="1:16" s="4" customFormat="1" ht="15" x14ac:dyDescent="0.25">
      <c r="A1054" s="177" t="s">
        <v>358</v>
      </c>
      <c r="B1054" s="178"/>
      <c r="C1054" s="97"/>
      <c r="D1054" s="45">
        <f>D1020+D1021+D1030+D1034+D1039+D1043+D1048+D1050+D1051+D1052</f>
        <v>26.25</v>
      </c>
      <c r="E1054" s="45"/>
      <c r="F1054" s="46"/>
      <c r="G1054" s="46"/>
      <c r="H1054" s="46"/>
      <c r="I1054" s="46"/>
      <c r="J1054" s="46"/>
      <c r="K1054" s="46"/>
      <c r="L1054" s="38"/>
      <c r="M1054" s="38"/>
      <c r="N1054" s="38"/>
      <c r="O1054" s="37">
        <f>O1020+O1021+O1030+O1034+O1039+O1043+O1048+O1050+O1051+O1052</f>
        <v>56307</v>
      </c>
      <c r="P1054" s="38">
        <f t="shared" si="257"/>
        <v>675684</v>
      </c>
    </row>
    <row r="1055" spans="1:16" s="4" customFormat="1" ht="15" customHeight="1" x14ac:dyDescent="0.2">
      <c r="A1055" s="171" t="s">
        <v>71</v>
      </c>
      <c r="B1055" s="171"/>
      <c r="C1055" s="171"/>
      <c r="D1055" s="171"/>
      <c r="E1055" s="171"/>
      <c r="F1055" s="171"/>
      <c r="G1055" s="171"/>
      <c r="H1055" s="171"/>
      <c r="I1055" s="171"/>
      <c r="J1055" s="171"/>
      <c r="K1055" s="171"/>
      <c r="L1055" s="171"/>
      <c r="M1055" s="171"/>
      <c r="N1055" s="171"/>
      <c r="O1055" s="171"/>
      <c r="P1055" s="171"/>
    </row>
    <row r="1056" spans="1:16" s="4" customFormat="1" ht="15" x14ac:dyDescent="0.25">
      <c r="A1056" s="145">
        <v>1</v>
      </c>
      <c r="B1056" s="30" t="s">
        <v>22</v>
      </c>
      <c r="C1056" s="96">
        <v>12</v>
      </c>
      <c r="D1056" s="36">
        <v>1</v>
      </c>
      <c r="E1056" s="37">
        <v>4073</v>
      </c>
      <c r="F1056" s="38"/>
      <c r="G1056" s="38"/>
      <c r="H1056" s="38"/>
      <c r="I1056" s="38"/>
      <c r="J1056" s="38"/>
      <c r="K1056" s="38"/>
      <c r="L1056" s="38"/>
      <c r="M1056" s="38"/>
      <c r="N1056" s="38"/>
      <c r="O1056" s="38">
        <f t="shared" ref="O1056:O1068" si="259">MROUND(D1056*(E1056+N1056),1)</f>
        <v>4073</v>
      </c>
      <c r="P1056" s="38">
        <f t="shared" ref="P1056:P1068" si="260">MROUND(O1056*12,1)</f>
        <v>48876</v>
      </c>
    </row>
    <row r="1057" spans="1:16" s="20" customFormat="1" ht="29.25" customHeight="1" x14ac:dyDescent="0.25">
      <c r="A1057" s="145">
        <v>2</v>
      </c>
      <c r="B1057" s="30" t="s">
        <v>275</v>
      </c>
      <c r="C1057" s="107"/>
      <c r="D1057" s="36">
        <v>1</v>
      </c>
      <c r="E1057" s="37">
        <v>3666</v>
      </c>
      <c r="F1057" s="52"/>
      <c r="G1057" s="52"/>
      <c r="H1057" s="52"/>
      <c r="I1057" s="52"/>
      <c r="J1057" s="52"/>
      <c r="K1057" s="52"/>
      <c r="L1057" s="52"/>
      <c r="M1057" s="52"/>
      <c r="N1057" s="38"/>
      <c r="O1057" s="38">
        <f t="shared" si="259"/>
        <v>3666</v>
      </c>
      <c r="P1057" s="38">
        <f t="shared" si="260"/>
        <v>43992</v>
      </c>
    </row>
    <row r="1058" spans="1:16" s="4" customFormat="1" ht="29.25" customHeight="1" x14ac:dyDescent="0.25">
      <c r="A1058" s="145">
        <v>3</v>
      </c>
      <c r="B1058" s="30" t="s">
        <v>306</v>
      </c>
      <c r="C1058" s="96"/>
      <c r="D1058" s="36">
        <v>1</v>
      </c>
      <c r="E1058" s="37">
        <v>3666</v>
      </c>
      <c r="F1058" s="38"/>
      <c r="G1058" s="38"/>
      <c r="H1058" s="38"/>
      <c r="I1058" s="38"/>
      <c r="J1058" s="38"/>
      <c r="K1058" s="38"/>
      <c r="L1058" s="38"/>
      <c r="M1058" s="38"/>
      <c r="N1058" s="38"/>
      <c r="O1058" s="38">
        <f t="shared" si="259"/>
        <v>3666</v>
      </c>
      <c r="P1058" s="38">
        <f t="shared" si="260"/>
        <v>43992</v>
      </c>
    </row>
    <row r="1059" spans="1:16" s="4" customFormat="1" ht="15" x14ac:dyDescent="0.25">
      <c r="A1059" s="145">
        <v>4</v>
      </c>
      <c r="B1059" s="30" t="s">
        <v>15</v>
      </c>
      <c r="C1059" s="96">
        <v>10</v>
      </c>
      <c r="D1059" s="36">
        <v>2</v>
      </c>
      <c r="E1059" s="37">
        <v>3496</v>
      </c>
      <c r="F1059" s="38"/>
      <c r="G1059" s="38"/>
      <c r="H1059" s="38"/>
      <c r="I1059" s="38"/>
      <c r="J1059" s="38"/>
      <c r="K1059" s="38"/>
      <c r="L1059" s="38"/>
      <c r="M1059" s="38"/>
      <c r="N1059" s="38"/>
      <c r="O1059" s="38">
        <f t="shared" si="259"/>
        <v>6992</v>
      </c>
      <c r="P1059" s="38">
        <f t="shared" si="260"/>
        <v>83904</v>
      </c>
    </row>
    <row r="1060" spans="1:16" s="4" customFormat="1" ht="15" customHeight="1" x14ac:dyDescent="0.25">
      <c r="A1060" s="145">
        <v>5</v>
      </c>
      <c r="B1060" s="127" t="s">
        <v>73</v>
      </c>
      <c r="C1060" s="96">
        <v>7</v>
      </c>
      <c r="D1060" s="36">
        <v>1</v>
      </c>
      <c r="E1060" s="37">
        <v>2958</v>
      </c>
      <c r="F1060" s="38"/>
      <c r="G1060" s="38"/>
      <c r="H1060" s="38"/>
      <c r="I1060" s="38"/>
      <c r="J1060" s="38"/>
      <c r="K1060" s="38"/>
      <c r="L1060" s="38"/>
      <c r="M1060" s="38"/>
      <c r="N1060" s="38"/>
      <c r="O1060" s="38">
        <f t="shared" si="259"/>
        <v>2958</v>
      </c>
      <c r="P1060" s="38">
        <f t="shared" si="260"/>
        <v>35496</v>
      </c>
    </row>
    <row r="1061" spans="1:16" s="4" customFormat="1" ht="29.25" customHeight="1" x14ac:dyDescent="0.25">
      <c r="A1061" s="145">
        <v>6</v>
      </c>
      <c r="B1061" s="30" t="s">
        <v>276</v>
      </c>
      <c r="C1061" s="96">
        <v>5</v>
      </c>
      <c r="D1061" s="36">
        <v>1</v>
      </c>
      <c r="E1061" s="37">
        <v>2613</v>
      </c>
      <c r="F1061" s="38"/>
      <c r="G1061" s="38"/>
      <c r="H1061" s="38"/>
      <c r="I1061" s="38"/>
      <c r="J1061" s="38"/>
      <c r="K1061" s="38"/>
      <c r="L1061" s="38"/>
      <c r="M1061" s="38"/>
      <c r="N1061" s="38"/>
      <c r="O1061" s="38">
        <f t="shared" si="259"/>
        <v>2613</v>
      </c>
      <c r="P1061" s="38">
        <f t="shared" si="260"/>
        <v>31356</v>
      </c>
    </row>
    <row r="1062" spans="1:16" s="4" customFormat="1" ht="29.25" customHeight="1" x14ac:dyDescent="0.25">
      <c r="A1062" s="145">
        <v>7</v>
      </c>
      <c r="B1062" s="30" t="s">
        <v>277</v>
      </c>
      <c r="C1062" s="96">
        <v>5</v>
      </c>
      <c r="D1062" s="36">
        <v>1</v>
      </c>
      <c r="E1062" s="37">
        <v>2613</v>
      </c>
      <c r="F1062" s="38"/>
      <c r="G1062" s="38"/>
      <c r="H1062" s="38"/>
      <c r="I1062" s="38"/>
      <c r="J1062" s="38"/>
      <c r="K1062" s="38"/>
      <c r="L1062" s="38"/>
      <c r="M1062" s="38"/>
      <c r="N1062" s="38"/>
      <c r="O1062" s="38">
        <f t="shared" si="259"/>
        <v>2613</v>
      </c>
      <c r="P1062" s="38">
        <f t="shared" si="260"/>
        <v>31356</v>
      </c>
    </row>
    <row r="1063" spans="1:16" s="4" customFormat="1" ht="15" x14ac:dyDescent="0.25">
      <c r="A1063" s="145">
        <v>8</v>
      </c>
      <c r="B1063" s="30" t="s">
        <v>27</v>
      </c>
      <c r="C1063" s="96">
        <v>5</v>
      </c>
      <c r="D1063" s="36">
        <v>14</v>
      </c>
      <c r="E1063" s="37">
        <v>2613</v>
      </c>
      <c r="F1063" s="38"/>
      <c r="G1063" s="38"/>
      <c r="H1063" s="38"/>
      <c r="I1063" s="38"/>
      <c r="J1063" s="38"/>
      <c r="K1063" s="38"/>
      <c r="L1063" s="38"/>
      <c r="M1063" s="38"/>
      <c r="N1063" s="38"/>
      <c r="O1063" s="38">
        <f t="shared" si="259"/>
        <v>36582</v>
      </c>
      <c r="P1063" s="38">
        <f t="shared" si="260"/>
        <v>438984</v>
      </c>
    </row>
    <row r="1064" spans="1:16" s="4" customFormat="1" ht="30" x14ac:dyDescent="0.25">
      <c r="A1064" s="145">
        <v>9</v>
      </c>
      <c r="B1064" s="30" t="s">
        <v>278</v>
      </c>
      <c r="C1064" s="96">
        <v>5</v>
      </c>
      <c r="D1064" s="36">
        <v>1</v>
      </c>
      <c r="E1064" s="37">
        <v>2613</v>
      </c>
      <c r="F1064" s="38"/>
      <c r="G1064" s="38"/>
      <c r="H1064" s="38"/>
      <c r="I1064" s="38"/>
      <c r="J1064" s="38"/>
      <c r="K1064" s="38"/>
      <c r="L1064" s="38"/>
      <c r="M1064" s="38"/>
      <c r="N1064" s="38"/>
      <c r="O1064" s="38">
        <f t="shared" si="259"/>
        <v>2613</v>
      </c>
      <c r="P1064" s="38">
        <f t="shared" si="260"/>
        <v>31356</v>
      </c>
    </row>
    <row r="1065" spans="1:16" s="4" customFormat="1" ht="30.75" customHeight="1" x14ac:dyDescent="0.25">
      <c r="A1065" s="145">
        <v>10</v>
      </c>
      <c r="B1065" s="30" t="s">
        <v>279</v>
      </c>
      <c r="C1065" s="96">
        <v>5</v>
      </c>
      <c r="D1065" s="36">
        <v>1</v>
      </c>
      <c r="E1065" s="37">
        <v>2613</v>
      </c>
      <c r="F1065" s="38"/>
      <c r="G1065" s="38"/>
      <c r="H1065" s="38"/>
      <c r="I1065" s="38"/>
      <c r="J1065" s="38"/>
      <c r="K1065" s="38"/>
      <c r="L1065" s="38"/>
      <c r="M1065" s="38"/>
      <c r="N1065" s="38"/>
      <c r="O1065" s="38">
        <f t="shared" si="259"/>
        <v>2613</v>
      </c>
      <c r="P1065" s="38">
        <f t="shared" si="260"/>
        <v>31356</v>
      </c>
    </row>
    <row r="1066" spans="1:16" s="4" customFormat="1" ht="15" x14ac:dyDescent="0.25">
      <c r="A1066" s="145">
        <v>11</v>
      </c>
      <c r="B1066" s="30" t="s">
        <v>280</v>
      </c>
      <c r="C1066" s="96">
        <v>5</v>
      </c>
      <c r="D1066" s="36">
        <v>1</v>
      </c>
      <c r="E1066" s="37">
        <v>2613</v>
      </c>
      <c r="F1066" s="38"/>
      <c r="G1066" s="38"/>
      <c r="H1066" s="38"/>
      <c r="I1066" s="38"/>
      <c r="J1066" s="38"/>
      <c r="K1066" s="38"/>
      <c r="L1066" s="38"/>
      <c r="M1066" s="38"/>
      <c r="N1066" s="38"/>
      <c r="O1066" s="38">
        <f t="shared" si="259"/>
        <v>2613</v>
      </c>
      <c r="P1066" s="38">
        <f t="shared" si="260"/>
        <v>31356</v>
      </c>
    </row>
    <row r="1067" spans="1:16" s="4" customFormat="1" ht="15" x14ac:dyDescent="0.25">
      <c r="A1067" s="145">
        <v>12</v>
      </c>
      <c r="B1067" s="30" t="s">
        <v>97</v>
      </c>
      <c r="C1067" s="96">
        <v>5</v>
      </c>
      <c r="D1067" s="36">
        <v>8</v>
      </c>
      <c r="E1067" s="37">
        <v>2613</v>
      </c>
      <c r="F1067" s="38"/>
      <c r="G1067" s="38"/>
      <c r="H1067" s="38"/>
      <c r="I1067" s="38"/>
      <c r="J1067" s="38"/>
      <c r="K1067" s="38"/>
      <c r="L1067" s="38"/>
      <c r="M1067" s="38"/>
      <c r="N1067" s="38"/>
      <c r="O1067" s="38">
        <f t="shared" si="259"/>
        <v>20904</v>
      </c>
      <c r="P1067" s="38">
        <f t="shared" si="260"/>
        <v>250848</v>
      </c>
    </row>
    <row r="1068" spans="1:16" s="4" customFormat="1" ht="15" x14ac:dyDescent="0.25">
      <c r="A1068" s="145">
        <v>13</v>
      </c>
      <c r="B1068" s="30" t="s">
        <v>184</v>
      </c>
      <c r="C1068" s="96">
        <v>5</v>
      </c>
      <c r="D1068" s="36">
        <v>7</v>
      </c>
      <c r="E1068" s="37">
        <v>2613</v>
      </c>
      <c r="F1068" s="38"/>
      <c r="G1068" s="38"/>
      <c r="H1068" s="38"/>
      <c r="I1068" s="38"/>
      <c r="J1068" s="38"/>
      <c r="K1068" s="38"/>
      <c r="L1068" s="38"/>
      <c r="M1068" s="38"/>
      <c r="N1068" s="38"/>
      <c r="O1068" s="38">
        <f t="shared" si="259"/>
        <v>18291</v>
      </c>
      <c r="P1068" s="38">
        <f t="shared" si="260"/>
        <v>219492</v>
      </c>
    </row>
    <row r="1069" spans="1:16" s="4" customFormat="1" ht="15" customHeight="1" x14ac:dyDescent="0.25">
      <c r="A1069" s="179" t="s">
        <v>307</v>
      </c>
      <c r="B1069" s="180"/>
      <c r="C1069" s="180"/>
      <c r="D1069" s="180"/>
      <c r="E1069" s="181"/>
      <c r="F1069" s="140"/>
      <c r="G1069" s="140"/>
      <c r="H1069" s="140"/>
      <c r="I1069" s="140"/>
      <c r="J1069" s="140"/>
      <c r="K1069" s="140"/>
      <c r="L1069" s="47"/>
      <c r="M1069" s="47"/>
      <c r="N1069" s="38"/>
      <c r="O1069" s="38"/>
      <c r="P1069" s="38"/>
    </row>
    <row r="1070" spans="1:16" s="4" customFormat="1" ht="15" x14ac:dyDescent="0.25">
      <c r="A1070" s="145">
        <v>14</v>
      </c>
      <c r="B1070" s="30" t="s">
        <v>351</v>
      </c>
      <c r="C1070" s="96">
        <v>11</v>
      </c>
      <c r="D1070" s="36">
        <v>1</v>
      </c>
      <c r="E1070" s="37">
        <v>3784</v>
      </c>
      <c r="F1070" s="38"/>
      <c r="G1070" s="38"/>
      <c r="H1070" s="38"/>
      <c r="I1070" s="38"/>
      <c r="J1070" s="38"/>
      <c r="K1070" s="38"/>
      <c r="L1070" s="38"/>
      <c r="M1070" s="38"/>
      <c r="N1070" s="38"/>
      <c r="O1070" s="38">
        <f>MROUND(D1070*(E1070+N1070),1)</f>
        <v>3784</v>
      </c>
      <c r="P1070" s="38">
        <f>MROUND(O1070*12,1)</f>
        <v>45408</v>
      </c>
    </row>
    <row r="1071" spans="1:16" s="4" customFormat="1" ht="29.25" customHeight="1" x14ac:dyDescent="0.25">
      <c r="A1071" s="145">
        <v>15</v>
      </c>
      <c r="B1071" s="30" t="s">
        <v>282</v>
      </c>
      <c r="C1071" s="96">
        <v>10</v>
      </c>
      <c r="D1071" s="36">
        <v>1</v>
      </c>
      <c r="E1071" s="37">
        <v>3496</v>
      </c>
      <c r="F1071" s="38"/>
      <c r="G1071" s="38"/>
      <c r="H1071" s="38"/>
      <c r="I1071" s="38"/>
      <c r="J1071" s="38"/>
      <c r="K1071" s="38"/>
      <c r="L1071" s="38"/>
      <c r="M1071" s="38"/>
      <c r="N1071" s="38"/>
      <c r="O1071" s="38">
        <f>MROUND(D1071*(E1071+N1071),1)</f>
        <v>3496</v>
      </c>
      <c r="P1071" s="38">
        <f>MROUND(O1071*12,1)</f>
        <v>41952</v>
      </c>
    </row>
    <row r="1072" spans="1:16" s="4" customFormat="1" ht="29.25" customHeight="1" x14ac:dyDescent="0.25">
      <c r="A1072" s="145">
        <v>16</v>
      </c>
      <c r="B1072" s="30" t="s">
        <v>283</v>
      </c>
      <c r="C1072" s="96">
        <v>6</v>
      </c>
      <c r="D1072" s="36">
        <v>1</v>
      </c>
      <c r="E1072" s="37">
        <v>2785</v>
      </c>
      <c r="F1072" s="38"/>
      <c r="G1072" s="38"/>
      <c r="H1072" s="38"/>
      <c r="I1072" s="38"/>
      <c r="J1072" s="38"/>
      <c r="K1072" s="38"/>
      <c r="L1072" s="38"/>
      <c r="M1072" s="38"/>
      <c r="N1072" s="38"/>
      <c r="O1072" s="38">
        <f>MROUND(D1072*(E1072+N1072),1)</f>
        <v>2785</v>
      </c>
      <c r="P1072" s="38">
        <f>MROUND(O1072*12,1)</f>
        <v>33420</v>
      </c>
    </row>
    <row r="1073" spans="1:16" s="4" customFormat="1" ht="45" x14ac:dyDescent="0.25">
      <c r="A1073" s="145">
        <v>17</v>
      </c>
      <c r="B1073" s="30" t="s">
        <v>473</v>
      </c>
      <c r="C1073" s="96">
        <v>5</v>
      </c>
      <c r="D1073" s="36">
        <v>1</v>
      </c>
      <c r="E1073" s="37">
        <v>2613</v>
      </c>
      <c r="F1073" s="38"/>
      <c r="G1073" s="38"/>
      <c r="H1073" s="38"/>
      <c r="I1073" s="38"/>
      <c r="J1073" s="38"/>
      <c r="K1073" s="38"/>
      <c r="L1073" s="38"/>
      <c r="M1073" s="38"/>
      <c r="N1073" s="38"/>
      <c r="O1073" s="38">
        <f>MROUND(D1073*(E1073+N1073),1)</f>
        <v>2613</v>
      </c>
      <c r="P1073" s="38">
        <f>MROUND(O1073*12,1)</f>
        <v>31356</v>
      </c>
    </row>
    <row r="1074" spans="1:16" s="4" customFormat="1" ht="15" customHeight="1" x14ac:dyDescent="0.25">
      <c r="A1074" s="179" t="s">
        <v>308</v>
      </c>
      <c r="B1074" s="180"/>
      <c r="C1074" s="70"/>
      <c r="D1074" s="70"/>
      <c r="E1074" s="71"/>
      <c r="F1074" s="140"/>
      <c r="G1074" s="140"/>
      <c r="H1074" s="140"/>
      <c r="I1074" s="140"/>
      <c r="J1074" s="140"/>
      <c r="K1074" s="140"/>
      <c r="L1074" s="47"/>
      <c r="M1074" s="47"/>
      <c r="N1074" s="38"/>
      <c r="O1074" s="38"/>
      <c r="P1074" s="38"/>
    </row>
    <row r="1075" spans="1:16" s="4" customFormat="1" ht="15" x14ac:dyDescent="0.25">
      <c r="A1075" s="145">
        <v>18</v>
      </c>
      <c r="B1075" s="30" t="s">
        <v>13</v>
      </c>
      <c r="C1075" s="96">
        <v>11</v>
      </c>
      <c r="D1075" s="36">
        <v>1</v>
      </c>
      <c r="E1075" s="37">
        <v>3784</v>
      </c>
      <c r="F1075" s="38"/>
      <c r="G1075" s="38"/>
      <c r="H1075" s="38"/>
      <c r="I1075" s="38"/>
      <c r="J1075" s="38"/>
      <c r="K1075" s="38"/>
      <c r="L1075" s="38"/>
      <c r="M1075" s="38"/>
      <c r="N1075" s="38"/>
      <c r="O1075" s="38">
        <f t="shared" ref="O1075:O1080" si="261">MROUND(D1075*(E1075+N1075),1)</f>
        <v>3784</v>
      </c>
      <c r="P1075" s="38">
        <f t="shared" ref="P1075:P1082" si="262">MROUND(O1075*12,1)</f>
        <v>45408</v>
      </c>
    </row>
    <row r="1076" spans="1:16" s="4" customFormat="1" ht="15" x14ac:dyDescent="0.25">
      <c r="A1076" s="145">
        <v>19</v>
      </c>
      <c r="B1076" s="30" t="s">
        <v>72</v>
      </c>
      <c r="C1076" s="96">
        <v>7</v>
      </c>
      <c r="D1076" s="36">
        <v>1</v>
      </c>
      <c r="E1076" s="37">
        <v>2958</v>
      </c>
      <c r="F1076" s="38"/>
      <c r="G1076" s="38"/>
      <c r="H1076" s="38"/>
      <c r="I1076" s="38"/>
      <c r="J1076" s="38"/>
      <c r="K1076" s="38"/>
      <c r="L1076" s="38"/>
      <c r="M1076" s="38"/>
      <c r="N1076" s="38"/>
      <c r="O1076" s="38">
        <f t="shared" si="261"/>
        <v>2958</v>
      </c>
      <c r="P1076" s="38">
        <f t="shared" si="262"/>
        <v>35496</v>
      </c>
    </row>
    <row r="1077" spans="1:16" s="4" customFormat="1" ht="15" x14ac:dyDescent="0.25">
      <c r="A1077" s="145">
        <v>20</v>
      </c>
      <c r="B1077" s="30" t="s">
        <v>474</v>
      </c>
      <c r="C1077" s="96">
        <v>7</v>
      </c>
      <c r="D1077" s="36">
        <v>1</v>
      </c>
      <c r="E1077" s="37">
        <v>2958</v>
      </c>
      <c r="F1077" s="38"/>
      <c r="G1077" s="38"/>
      <c r="H1077" s="38"/>
      <c r="I1077" s="38"/>
      <c r="J1077" s="38"/>
      <c r="K1077" s="38"/>
      <c r="L1077" s="38"/>
      <c r="M1077" s="38"/>
      <c r="N1077" s="38"/>
      <c r="O1077" s="38">
        <f t="shared" si="261"/>
        <v>2958</v>
      </c>
      <c r="P1077" s="38">
        <f t="shared" si="262"/>
        <v>35496</v>
      </c>
    </row>
    <row r="1078" spans="1:16" s="4" customFormat="1" ht="29.25" customHeight="1" x14ac:dyDescent="0.25">
      <c r="A1078" s="145">
        <v>21</v>
      </c>
      <c r="B1078" s="30" t="s">
        <v>281</v>
      </c>
      <c r="C1078" s="96">
        <v>7</v>
      </c>
      <c r="D1078" s="36">
        <v>1</v>
      </c>
      <c r="E1078" s="37">
        <v>2958</v>
      </c>
      <c r="F1078" s="38"/>
      <c r="G1078" s="38"/>
      <c r="H1078" s="38"/>
      <c r="I1078" s="38"/>
      <c r="J1078" s="38"/>
      <c r="K1078" s="38"/>
      <c r="L1078" s="38"/>
      <c r="M1078" s="38"/>
      <c r="N1078" s="38"/>
      <c r="O1078" s="38">
        <f t="shared" si="261"/>
        <v>2958</v>
      </c>
      <c r="P1078" s="38">
        <f>MROUND(O1078*12,1)</f>
        <v>35496</v>
      </c>
    </row>
    <row r="1079" spans="1:16" s="4" customFormat="1" ht="45" x14ac:dyDescent="0.25">
      <c r="A1079" s="145">
        <v>22</v>
      </c>
      <c r="B1079" s="30" t="s">
        <v>284</v>
      </c>
      <c r="C1079" s="96">
        <v>5</v>
      </c>
      <c r="D1079" s="36">
        <v>9</v>
      </c>
      <c r="E1079" s="37">
        <v>2613</v>
      </c>
      <c r="F1079" s="38"/>
      <c r="G1079" s="38"/>
      <c r="H1079" s="38"/>
      <c r="I1079" s="38"/>
      <c r="J1079" s="38"/>
      <c r="K1079" s="38"/>
      <c r="L1079" s="38"/>
      <c r="M1079" s="38"/>
      <c r="N1079" s="38"/>
      <c r="O1079" s="38">
        <f t="shared" si="261"/>
        <v>23517</v>
      </c>
      <c r="P1079" s="38">
        <f>MROUND(O1079*12,1)</f>
        <v>282204</v>
      </c>
    </row>
    <row r="1080" spans="1:16" s="4" customFormat="1" ht="15" x14ac:dyDescent="0.25">
      <c r="A1080" s="145">
        <v>23</v>
      </c>
      <c r="B1080" s="30" t="s">
        <v>475</v>
      </c>
      <c r="C1080" s="96">
        <v>1</v>
      </c>
      <c r="D1080" s="36">
        <v>1</v>
      </c>
      <c r="E1080" s="37">
        <v>1921</v>
      </c>
      <c r="F1080" s="38"/>
      <c r="G1080" s="38"/>
      <c r="H1080" s="38"/>
      <c r="I1080" s="38"/>
      <c r="J1080" s="38"/>
      <c r="K1080" s="38"/>
      <c r="L1080" s="38"/>
      <c r="M1080" s="38"/>
      <c r="N1080" s="38"/>
      <c r="O1080" s="38">
        <f t="shared" si="261"/>
        <v>1921</v>
      </c>
      <c r="P1080" s="38">
        <f t="shared" ref="P1080" si="263">MROUND(O1080*12,1)</f>
        <v>23052</v>
      </c>
    </row>
    <row r="1081" spans="1:16" s="4" customFormat="1" ht="15" x14ac:dyDescent="0.25">
      <c r="A1081" s="172" t="s">
        <v>17</v>
      </c>
      <c r="B1081" s="173"/>
      <c r="C1081" s="96"/>
      <c r="D1081" s="39">
        <f>SUM(D1056:D1080)</f>
        <v>58</v>
      </c>
      <c r="E1081" s="39"/>
      <c r="F1081" s="40"/>
      <c r="G1081" s="40"/>
      <c r="H1081" s="40"/>
      <c r="I1081" s="40"/>
      <c r="J1081" s="40"/>
      <c r="K1081" s="40"/>
      <c r="L1081" s="59"/>
      <c r="M1081" s="59"/>
      <c r="N1081" s="59"/>
      <c r="O1081" s="59">
        <f>SUM(O1056:O1080)</f>
        <v>160971</v>
      </c>
      <c r="P1081" s="59">
        <f t="shared" si="262"/>
        <v>1931652</v>
      </c>
    </row>
    <row r="1082" spans="1:16" s="4" customFormat="1" ht="13.5" customHeight="1" x14ac:dyDescent="0.25">
      <c r="A1082" s="177" t="s">
        <v>358</v>
      </c>
      <c r="B1082" s="178"/>
      <c r="C1082" s="97"/>
      <c r="D1082" s="45">
        <f>D1068+D1072</f>
        <v>8</v>
      </c>
      <c r="E1082" s="45"/>
      <c r="F1082" s="46"/>
      <c r="G1082" s="46"/>
      <c r="H1082" s="46"/>
      <c r="I1082" s="46"/>
      <c r="J1082" s="46"/>
      <c r="K1082" s="46"/>
      <c r="L1082" s="38"/>
      <c r="M1082" s="38"/>
      <c r="N1082" s="38"/>
      <c r="O1082" s="32">
        <f>O1068+O1072</f>
        <v>21076</v>
      </c>
      <c r="P1082" s="38">
        <f t="shared" si="262"/>
        <v>252912</v>
      </c>
    </row>
    <row r="1083" spans="1:16" s="4" customFormat="1" ht="15" customHeight="1" x14ac:dyDescent="0.2">
      <c r="A1083" s="171" t="s">
        <v>264</v>
      </c>
      <c r="B1083" s="171"/>
      <c r="C1083" s="171"/>
      <c r="D1083" s="171"/>
      <c r="E1083" s="171"/>
      <c r="F1083" s="171"/>
      <c r="G1083" s="171"/>
      <c r="H1083" s="171"/>
      <c r="I1083" s="171"/>
      <c r="J1083" s="171"/>
      <c r="K1083" s="171"/>
      <c r="L1083" s="171"/>
      <c r="M1083" s="171"/>
      <c r="N1083" s="171"/>
      <c r="O1083" s="171"/>
      <c r="P1083" s="171"/>
    </row>
    <row r="1084" spans="1:16" s="4" customFormat="1" ht="15" customHeight="1" x14ac:dyDescent="0.25">
      <c r="A1084" s="145">
        <v>1</v>
      </c>
      <c r="B1084" s="30" t="s">
        <v>22</v>
      </c>
      <c r="C1084" s="98">
        <v>12</v>
      </c>
      <c r="D1084" s="36">
        <v>1</v>
      </c>
      <c r="E1084" s="37">
        <v>4073</v>
      </c>
      <c r="F1084" s="38"/>
      <c r="G1084" s="38"/>
      <c r="H1084" s="38"/>
      <c r="I1084" s="38"/>
      <c r="J1084" s="38"/>
      <c r="K1084" s="38"/>
      <c r="L1084" s="38"/>
      <c r="M1084" s="38"/>
      <c r="N1084" s="38"/>
      <c r="O1084" s="38">
        <f t="shared" ref="O1084:O1091" si="264">MROUND(D1084*(E1084+N1084),1)</f>
        <v>4073</v>
      </c>
      <c r="P1084" s="38">
        <f t="shared" ref="P1084:P1092" si="265">MROUND(O1084*12,1)</f>
        <v>48876</v>
      </c>
    </row>
    <row r="1085" spans="1:16" s="4" customFormat="1" ht="15" customHeight="1" x14ac:dyDescent="0.25">
      <c r="A1085" s="145">
        <v>2</v>
      </c>
      <c r="B1085" s="30" t="s">
        <v>15</v>
      </c>
      <c r="C1085" s="98">
        <v>10</v>
      </c>
      <c r="D1085" s="36">
        <v>1</v>
      </c>
      <c r="E1085" s="37">
        <v>3496</v>
      </c>
      <c r="F1085" s="38"/>
      <c r="G1085" s="38"/>
      <c r="H1085" s="38"/>
      <c r="I1085" s="38"/>
      <c r="J1085" s="38"/>
      <c r="K1085" s="38"/>
      <c r="L1085" s="38"/>
      <c r="M1085" s="38"/>
      <c r="N1085" s="38"/>
      <c r="O1085" s="38">
        <f t="shared" si="264"/>
        <v>3496</v>
      </c>
      <c r="P1085" s="38">
        <f t="shared" si="265"/>
        <v>41952</v>
      </c>
    </row>
    <row r="1086" spans="1:16" s="4" customFormat="1" ht="15" customHeight="1" x14ac:dyDescent="0.25">
      <c r="A1086" s="145">
        <v>3</v>
      </c>
      <c r="B1086" s="30" t="s">
        <v>26</v>
      </c>
      <c r="C1086" s="98">
        <v>7</v>
      </c>
      <c r="D1086" s="36">
        <v>2</v>
      </c>
      <c r="E1086" s="37">
        <v>2958</v>
      </c>
      <c r="F1086" s="38"/>
      <c r="G1086" s="38"/>
      <c r="H1086" s="38"/>
      <c r="I1086" s="38"/>
      <c r="J1086" s="38"/>
      <c r="K1086" s="38"/>
      <c r="L1086" s="38"/>
      <c r="M1086" s="38"/>
      <c r="N1086" s="38"/>
      <c r="O1086" s="38">
        <f t="shared" si="264"/>
        <v>5916</v>
      </c>
      <c r="P1086" s="38">
        <f t="shared" si="265"/>
        <v>70992</v>
      </c>
    </row>
    <row r="1087" spans="1:16" s="4" customFormat="1" ht="15" customHeight="1" x14ac:dyDescent="0.25">
      <c r="A1087" s="145">
        <v>4</v>
      </c>
      <c r="B1087" s="30" t="s">
        <v>102</v>
      </c>
      <c r="C1087" s="98">
        <v>5</v>
      </c>
      <c r="D1087" s="36">
        <v>1</v>
      </c>
      <c r="E1087" s="37">
        <v>2613</v>
      </c>
      <c r="F1087" s="38"/>
      <c r="G1087" s="38"/>
      <c r="H1087" s="38"/>
      <c r="I1087" s="38"/>
      <c r="J1087" s="38"/>
      <c r="K1087" s="38"/>
      <c r="L1087" s="38"/>
      <c r="M1087" s="38"/>
      <c r="N1087" s="38"/>
      <c r="O1087" s="38">
        <f t="shared" si="264"/>
        <v>2613</v>
      </c>
      <c r="P1087" s="38">
        <f t="shared" si="265"/>
        <v>31356</v>
      </c>
    </row>
    <row r="1088" spans="1:16" s="4" customFormat="1" ht="15" customHeight="1" x14ac:dyDescent="0.25">
      <c r="A1088" s="145">
        <v>5</v>
      </c>
      <c r="B1088" s="30" t="s">
        <v>100</v>
      </c>
      <c r="C1088" s="98">
        <v>5</v>
      </c>
      <c r="D1088" s="36">
        <v>1</v>
      </c>
      <c r="E1088" s="37">
        <v>2613</v>
      </c>
      <c r="F1088" s="38"/>
      <c r="G1088" s="38"/>
      <c r="H1088" s="38"/>
      <c r="I1088" s="38"/>
      <c r="J1088" s="38"/>
      <c r="K1088" s="38"/>
      <c r="L1088" s="38"/>
      <c r="M1088" s="38"/>
      <c r="N1088" s="38"/>
      <c r="O1088" s="38">
        <f t="shared" si="264"/>
        <v>2613</v>
      </c>
      <c r="P1088" s="38">
        <f t="shared" si="265"/>
        <v>31356</v>
      </c>
    </row>
    <row r="1089" spans="1:16" s="4" customFormat="1" ht="15" customHeight="1" x14ac:dyDescent="0.25">
      <c r="A1089" s="145">
        <v>6</v>
      </c>
      <c r="B1089" s="30" t="s">
        <v>197</v>
      </c>
      <c r="C1089" s="98">
        <v>1</v>
      </c>
      <c r="D1089" s="36">
        <v>1</v>
      </c>
      <c r="E1089" s="37">
        <v>1921</v>
      </c>
      <c r="F1089" s="38"/>
      <c r="G1089" s="38"/>
      <c r="H1089" s="38"/>
      <c r="I1089" s="38"/>
      <c r="J1089" s="38"/>
      <c r="K1089" s="38"/>
      <c r="L1089" s="38"/>
      <c r="M1089" s="38"/>
      <c r="N1089" s="38"/>
      <c r="O1089" s="38">
        <f t="shared" si="264"/>
        <v>1921</v>
      </c>
      <c r="P1089" s="38">
        <f t="shared" si="265"/>
        <v>23052</v>
      </c>
    </row>
    <row r="1090" spans="1:16" s="4" customFormat="1" ht="15" customHeight="1" x14ac:dyDescent="0.25">
      <c r="A1090" s="145">
        <v>7</v>
      </c>
      <c r="B1090" s="30" t="s">
        <v>240</v>
      </c>
      <c r="C1090" s="98">
        <v>1</v>
      </c>
      <c r="D1090" s="36">
        <v>1</v>
      </c>
      <c r="E1090" s="37">
        <v>1921</v>
      </c>
      <c r="F1090" s="38"/>
      <c r="G1090" s="38"/>
      <c r="H1090" s="38"/>
      <c r="I1090" s="38"/>
      <c r="J1090" s="38"/>
      <c r="K1090" s="38"/>
      <c r="L1090" s="38"/>
      <c r="M1090" s="38"/>
      <c r="N1090" s="38"/>
      <c r="O1090" s="38">
        <f t="shared" si="264"/>
        <v>1921</v>
      </c>
      <c r="P1090" s="38">
        <f t="shared" si="265"/>
        <v>23052</v>
      </c>
    </row>
    <row r="1091" spans="1:16" s="4" customFormat="1" ht="15" customHeight="1" x14ac:dyDescent="0.25">
      <c r="A1091" s="145">
        <v>8</v>
      </c>
      <c r="B1091" s="30" t="s">
        <v>77</v>
      </c>
      <c r="C1091" s="98">
        <v>1</v>
      </c>
      <c r="D1091" s="36">
        <v>1</v>
      </c>
      <c r="E1091" s="37">
        <v>1921</v>
      </c>
      <c r="F1091" s="38"/>
      <c r="G1091" s="38"/>
      <c r="H1091" s="38"/>
      <c r="I1091" s="38"/>
      <c r="J1091" s="38"/>
      <c r="K1091" s="38"/>
      <c r="L1091" s="38"/>
      <c r="M1091" s="38"/>
      <c r="N1091" s="38"/>
      <c r="O1091" s="38">
        <f t="shared" si="264"/>
        <v>1921</v>
      </c>
      <c r="P1091" s="38">
        <f t="shared" si="265"/>
        <v>23052</v>
      </c>
    </row>
    <row r="1092" spans="1:16" s="4" customFormat="1" ht="15" x14ac:dyDescent="0.25">
      <c r="A1092" s="172" t="s">
        <v>17</v>
      </c>
      <c r="B1092" s="173"/>
      <c r="C1092" s="96"/>
      <c r="D1092" s="39">
        <f>SUM(D1084:D1091)</f>
        <v>9</v>
      </c>
      <c r="E1092" s="39"/>
      <c r="F1092" s="40"/>
      <c r="G1092" s="40"/>
      <c r="H1092" s="40"/>
      <c r="I1092" s="40"/>
      <c r="J1092" s="40"/>
      <c r="K1092" s="40"/>
      <c r="L1092" s="59"/>
      <c r="M1092" s="59"/>
      <c r="N1092" s="59"/>
      <c r="O1092" s="59">
        <f t="shared" ref="O1092" si="266">SUM(O1084:O1091)</f>
        <v>24474</v>
      </c>
      <c r="P1092" s="59">
        <f t="shared" si="265"/>
        <v>293688</v>
      </c>
    </row>
    <row r="1093" spans="1:16" s="4" customFormat="1" ht="15.75" customHeight="1" x14ac:dyDescent="0.25">
      <c r="A1093" s="128"/>
      <c r="B1093" s="83"/>
      <c r="C1093" s="108"/>
      <c r="D1093" s="84"/>
      <c r="E1093" s="84"/>
      <c r="F1093" s="85"/>
      <c r="G1093" s="85"/>
      <c r="H1093" s="85"/>
      <c r="I1093" s="85"/>
      <c r="J1093" s="85"/>
      <c r="K1093" s="85"/>
      <c r="L1093" s="117"/>
      <c r="M1093" s="117"/>
      <c r="N1093" s="117"/>
      <c r="O1093" s="117"/>
      <c r="P1093" s="129"/>
    </row>
    <row r="1094" spans="1:16" s="4" customFormat="1" ht="29.25" customHeight="1" x14ac:dyDescent="0.2">
      <c r="A1094" s="174" t="s">
        <v>387</v>
      </c>
      <c r="B1094" s="174"/>
      <c r="C1094" s="109"/>
      <c r="D1094" s="9">
        <f>D1095+D1096</f>
        <v>394</v>
      </c>
      <c r="E1094" s="65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>
        <f>O1095+O1096</f>
        <v>3918955</v>
      </c>
      <c r="P1094" s="59">
        <f>O1094*12</f>
        <v>47027460</v>
      </c>
    </row>
    <row r="1095" spans="1:16" s="4" customFormat="1" ht="15.75" customHeight="1" x14ac:dyDescent="0.2">
      <c r="A1095" s="169" t="s">
        <v>359</v>
      </c>
      <c r="B1095" s="169"/>
      <c r="C1095" s="109"/>
      <c r="D1095" s="39">
        <v>301.89999999999998</v>
      </c>
      <c r="E1095" s="65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>
        <v>3034148</v>
      </c>
      <c r="P1095" s="59">
        <f t="shared" ref="P1095" si="267">O1095*12</f>
        <v>36409776</v>
      </c>
    </row>
    <row r="1096" spans="1:16" s="4" customFormat="1" ht="15.75" customHeight="1" x14ac:dyDescent="0.2">
      <c r="A1096" s="170" t="s">
        <v>360</v>
      </c>
      <c r="B1096" s="170"/>
      <c r="C1096" s="109"/>
      <c r="D1096" s="9">
        <v>92.1</v>
      </c>
      <c r="E1096" s="65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>
        <v>884807</v>
      </c>
      <c r="P1096" s="59">
        <f>O1096*12</f>
        <v>10617684</v>
      </c>
    </row>
    <row r="1097" spans="1:16" s="4" customFormat="1" ht="15.75" customHeight="1" x14ac:dyDescent="0.25">
      <c r="A1097" s="175"/>
      <c r="B1097" s="176"/>
      <c r="C1097" s="110"/>
      <c r="D1097" s="45"/>
      <c r="E1097" s="45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59"/>
    </row>
    <row r="1098" spans="1:16" s="4" customFormat="1" ht="15" customHeight="1" x14ac:dyDescent="0.25">
      <c r="A1098" s="156" t="s">
        <v>361</v>
      </c>
      <c r="B1098" s="168"/>
      <c r="C1098" s="109"/>
      <c r="D1098" s="9">
        <f>D32+D42+D56+D71+D83+D98+D108+D124+D134+D139+D147+D156+D164+D175+D186+D194+D203+D215+D228+D239+D250+D258+D270+D282+D293+D305+D310+D322+D330+D338+D346+D351+D359+D369+D377+D389+D397+D419+D404+D414+D442+D450+D457+D476+D494+D515+D525+D532+D551+D674+D682+D687+D705+D710+D725+D732+D747+D753+D761+D767+D774+D780+D812+D867+D884+D898+D903+D909+D914+D921+D945+D969+D987+D1003+D1008+D1053+D1081+D1092</f>
        <v>1432</v>
      </c>
      <c r="E1098" s="45"/>
      <c r="F1098" s="38"/>
      <c r="G1098" s="38"/>
      <c r="H1098" s="38"/>
      <c r="I1098" s="38"/>
      <c r="J1098" s="38"/>
      <c r="K1098" s="38"/>
      <c r="L1098" s="38"/>
      <c r="M1098" s="38"/>
      <c r="N1098" s="38"/>
      <c r="O1098" s="65">
        <f>O32+O42+O56+O71+O83+O98+O108+O124+O134+O139+O147+O156+O164+O175+O186+O194+O203+O215+O228+O239+O250+O258+O270+O282+O293+O305+O310+O322+O330+O338+O346+O351+O359+O369+O377+O389+O397+O419+O404+O414+O442+O450+O457+O476+O494+O515+O525+O532+O551+O674+O682+O687+O705+O710+O725+O732+O747+O753+O761+O767+O774+O780+O812+O867+O884+O898+O903+O909+O914+O921+O945+O969+O987+O1003+O1008+O1053+O1081+O1092</f>
        <v>7781628</v>
      </c>
      <c r="P1098" s="59">
        <f>P1099+P1100</f>
        <v>93379536.000000015</v>
      </c>
    </row>
    <row r="1099" spans="1:16" s="4" customFormat="1" ht="15.75" customHeight="1" x14ac:dyDescent="0.25">
      <c r="A1099" s="169" t="s">
        <v>359</v>
      </c>
      <c r="B1099" s="169"/>
      <c r="C1099" s="109"/>
      <c r="D1099" s="9">
        <f>D1098-D1100</f>
        <v>1119.9000000000001</v>
      </c>
      <c r="E1099" s="37"/>
      <c r="F1099" s="38"/>
      <c r="G1099" s="38"/>
      <c r="H1099" s="38"/>
      <c r="I1099" s="38"/>
      <c r="J1099" s="38"/>
      <c r="K1099" s="38"/>
      <c r="L1099" s="38"/>
      <c r="M1099" s="38"/>
      <c r="N1099" s="38"/>
      <c r="O1099" s="59">
        <f>O1098-O1100</f>
        <v>6218780.4000000004</v>
      </c>
      <c r="P1099" s="59">
        <f t="shared" ref="P1099:P1100" si="268">O1099*12</f>
        <v>74625364.800000012</v>
      </c>
    </row>
    <row r="1100" spans="1:16" s="4" customFormat="1" ht="15" customHeight="1" x14ac:dyDescent="0.25">
      <c r="A1100" s="170" t="s">
        <v>360</v>
      </c>
      <c r="B1100" s="170"/>
      <c r="C1100" s="109"/>
      <c r="D1100" s="9">
        <f>D33+D43+D443+D451+D477+D495+D516+D526+D533+D552+D683+D675+D711+D726+D748+D762+D768+D813+D868+D885+D899+D904+D910+D915+D922+D946+D970+D988+D1004+D1054+D1082+65.2</f>
        <v>312.10000000000002</v>
      </c>
      <c r="E1100" s="37"/>
      <c r="F1100" s="38"/>
      <c r="G1100" s="38"/>
      <c r="H1100" s="38"/>
      <c r="I1100" s="38"/>
      <c r="J1100" s="38"/>
      <c r="K1100" s="38"/>
      <c r="L1100" s="38"/>
      <c r="M1100" s="38"/>
      <c r="N1100" s="38"/>
      <c r="O1100" s="65">
        <f>O33+O43+O443+O451+O477+O495+O516+O526+O533+O552+O675+O683+O711+O726+O748+O762+O768+O813+O868+O885+O899+O904+O910+O915+O922+O946+O970+O988+O1004+O1054+O1082+643292.6</f>
        <v>1562847.6</v>
      </c>
      <c r="P1100" s="59">
        <f t="shared" si="268"/>
        <v>18754171.200000003</v>
      </c>
    </row>
    <row r="1101" spans="1:16" s="4" customFormat="1" ht="15" x14ac:dyDescent="0.25">
      <c r="A1101" s="66"/>
      <c r="B1101" s="22"/>
      <c r="C1101" s="111"/>
      <c r="D1101" s="67"/>
      <c r="E1101" s="67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</row>
    <row r="1102" spans="1:16" s="4" customFormat="1" ht="15" x14ac:dyDescent="0.25">
      <c r="A1102" s="66"/>
      <c r="B1102" s="22"/>
      <c r="C1102" s="111"/>
      <c r="D1102" s="67"/>
      <c r="E1102" s="67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</row>
    <row r="1103" spans="1:16" s="4" customFormat="1" ht="15" x14ac:dyDescent="0.25">
      <c r="A1103" s="66"/>
      <c r="B1103" s="22"/>
      <c r="C1103" s="111"/>
      <c r="D1103" s="67"/>
      <c r="E1103" s="67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</row>
    <row r="1104" spans="1:16" s="4" customFormat="1" ht="15.75" customHeight="1" x14ac:dyDescent="0.2">
      <c r="A1104" s="164" t="s">
        <v>366</v>
      </c>
      <c r="B1104" s="158"/>
      <c r="C1104" s="158"/>
      <c r="D1104" s="158"/>
      <c r="E1104" s="158"/>
      <c r="F1104" s="158"/>
      <c r="G1104" s="158"/>
      <c r="H1104" s="158"/>
      <c r="I1104" s="158"/>
      <c r="J1104" s="158"/>
      <c r="K1104" s="158"/>
      <c r="L1104" s="158"/>
      <c r="M1104" s="158"/>
      <c r="N1104" s="158"/>
      <c r="O1104" s="158"/>
      <c r="P1104" s="159"/>
    </row>
    <row r="1105" spans="1:16" s="4" customFormat="1" ht="15" customHeight="1" x14ac:dyDescent="0.25">
      <c r="A1105" s="151" t="s">
        <v>367</v>
      </c>
      <c r="B1105" s="151"/>
      <c r="C1105" s="151"/>
      <c r="D1105" s="151"/>
      <c r="E1105" s="151"/>
      <c r="F1105" s="68"/>
      <c r="G1105" s="69"/>
      <c r="H1105" s="69"/>
      <c r="I1105" s="69"/>
      <c r="J1105" s="69"/>
      <c r="K1105" s="69"/>
      <c r="L1105" s="69"/>
      <c r="M1105" s="69"/>
      <c r="N1105" s="69"/>
      <c r="O1105" s="124"/>
      <c r="P1105" s="38">
        <f>P1099</f>
        <v>74625364.800000012</v>
      </c>
    </row>
    <row r="1106" spans="1:16" s="4" customFormat="1" ht="15" x14ac:dyDescent="0.25">
      <c r="A1106" s="151" t="s">
        <v>368</v>
      </c>
      <c r="B1106" s="151"/>
      <c r="C1106" s="151"/>
      <c r="D1106" s="151"/>
      <c r="E1106" s="151"/>
      <c r="F1106" s="68"/>
      <c r="G1106" s="69"/>
      <c r="H1106" s="69"/>
      <c r="I1106" s="69"/>
      <c r="J1106" s="69"/>
      <c r="K1106" s="69"/>
      <c r="L1106" s="69"/>
      <c r="M1106" s="69"/>
      <c r="N1106" s="69"/>
      <c r="O1106" s="124"/>
      <c r="P1106" s="38">
        <v>6348162</v>
      </c>
    </row>
    <row r="1107" spans="1:16" s="4" customFormat="1" ht="15" x14ac:dyDescent="0.25">
      <c r="A1107" s="161" t="s">
        <v>380</v>
      </c>
      <c r="B1107" s="162"/>
      <c r="C1107" s="162"/>
      <c r="D1107" s="162"/>
      <c r="E1107" s="163"/>
      <c r="F1107" s="68"/>
      <c r="G1107" s="69"/>
      <c r="H1107" s="69"/>
      <c r="I1107" s="69"/>
      <c r="J1107" s="69"/>
      <c r="K1107" s="69"/>
      <c r="L1107" s="69"/>
      <c r="M1107" s="69"/>
      <c r="N1107" s="69"/>
      <c r="O1107" s="124"/>
      <c r="P1107" s="38">
        <v>20144</v>
      </c>
    </row>
    <row r="1108" spans="1:16" s="4" customFormat="1" ht="30.75" customHeight="1" x14ac:dyDescent="0.25">
      <c r="A1108" s="165" t="s">
        <v>379</v>
      </c>
      <c r="B1108" s="166"/>
      <c r="C1108" s="166"/>
      <c r="D1108" s="166"/>
      <c r="E1108" s="167"/>
      <c r="F1108" s="68"/>
      <c r="G1108" s="69"/>
      <c r="H1108" s="69"/>
      <c r="I1108" s="69"/>
      <c r="J1108" s="69"/>
      <c r="K1108" s="69"/>
      <c r="L1108" s="69"/>
      <c r="M1108" s="69"/>
      <c r="N1108" s="69"/>
      <c r="O1108" s="124"/>
      <c r="P1108" s="38">
        <v>122430</v>
      </c>
    </row>
    <row r="1109" spans="1:16" s="4" customFormat="1" ht="15" x14ac:dyDescent="0.25">
      <c r="A1109" s="161" t="s">
        <v>381</v>
      </c>
      <c r="B1109" s="162"/>
      <c r="C1109" s="162"/>
      <c r="D1109" s="162"/>
      <c r="E1109" s="163"/>
      <c r="F1109" s="68"/>
      <c r="G1109" s="69"/>
      <c r="H1109" s="69"/>
      <c r="I1109" s="69"/>
      <c r="J1109" s="69"/>
      <c r="K1109" s="69"/>
      <c r="L1109" s="69"/>
      <c r="M1109" s="69"/>
      <c r="N1109" s="69"/>
      <c r="O1109" s="124"/>
      <c r="P1109" s="38">
        <v>119870</v>
      </c>
    </row>
    <row r="1110" spans="1:16" s="4" customFormat="1" ht="15" x14ac:dyDescent="0.25">
      <c r="A1110" s="151" t="s">
        <v>369</v>
      </c>
      <c r="B1110" s="151"/>
      <c r="C1110" s="151"/>
      <c r="D1110" s="151"/>
      <c r="E1110" s="151"/>
      <c r="F1110" s="68"/>
      <c r="G1110" s="69"/>
      <c r="H1110" s="69"/>
      <c r="I1110" s="69"/>
      <c r="J1110" s="69"/>
      <c r="K1110" s="69"/>
      <c r="L1110" s="69"/>
      <c r="M1110" s="69"/>
      <c r="N1110" s="69"/>
      <c r="O1110" s="124"/>
      <c r="P1110" s="38">
        <v>5295027</v>
      </c>
    </row>
    <row r="1111" spans="1:16" s="4" customFormat="1" ht="15" x14ac:dyDescent="0.25">
      <c r="A1111" s="151" t="s">
        <v>500</v>
      </c>
      <c r="B1111" s="151"/>
      <c r="C1111" s="151"/>
      <c r="D1111" s="151"/>
      <c r="E1111" s="151"/>
      <c r="F1111" s="68"/>
      <c r="G1111" s="69"/>
      <c r="H1111" s="69"/>
      <c r="I1111" s="69"/>
      <c r="J1111" s="69"/>
      <c r="K1111" s="69"/>
      <c r="L1111" s="69"/>
      <c r="M1111" s="69"/>
      <c r="N1111" s="69"/>
      <c r="O1111" s="124"/>
      <c r="P1111" s="38">
        <v>359948</v>
      </c>
    </row>
    <row r="1112" spans="1:16" s="4" customFormat="1" ht="15" x14ac:dyDescent="0.25">
      <c r="A1112" s="151" t="s">
        <v>370</v>
      </c>
      <c r="B1112" s="151"/>
      <c r="C1112" s="151"/>
      <c r="D1112" s="151"/>
      <c r="E1112" s="151"/>
      <c r="F1112" s="68"/>
      <c r="G1112" s="69"/>
      <c r="H1112" s="69"/>
      <c r="I1112" s="69"/>
      <c r="J1112" s="69"/>
      <c r="K1112" s="69"/>
      <c r="L1112" s="69"/>
      <c r="M1112" s="69"/>
      <c r="N1112" s="69"/>
      <c r="O1112" s="124"/>
      <c r="P1112" s="38">
        <v>247058</v>
      </c>
    </row>
    <row r="1113" spans="1:16" s="4" customFormat="1" ht="15" x14ac:dyDescent="0.25">
      <c r="A1113" s="151" t="s">
        <v>371</v>
      </c>
      <c r="B1113" s="151"/>
      <c r="C1113" s="151"/>
      <c r="D1113" s="151"/>
      <c r="E1113" s="151"/>
      <c r="F1113" s="68"/>
      <c r="G1113" s="69"/>
      <c r="H1113" s="69"/>
      <c r="I1113" s="69"/>
      <c r="J1113" s="69"/>
      <c r="K1113" s="69"/>
      <c r="L1113" s="69"/>
      <c r="M1113" s="69"/>
      <c r="N1113" s="69"/>
      <c r="O1113" s="124"/>
      <c r="P1113" s="38">
        <v>248824</v>
      </c>
    </row>
    <row r="1114" spans="1:16" s="4" customFormat="1" ht="15" x14ac:dyDescent="0.25">
      <c r="A1114" s="161" t="s">
        <v>392</v>
      </c>
      <c r="B1114" s="162"/>
      <c r="C1114" s="162"/>
      <c r="D1114" s="162"/>
      <c r="E1114" s="163"/>
      <c r="F1114" s="68"/>
      <c r="G1114" s="69"/>
      <c r="H1114" s="69"/>
      <c r="I1114" s="69"/>
      <c r="J1114" s="69"/>
      <c r="K1114" s="69"/>
      <c r="L1114" s="69"/>
      <c r="M1114" s="69"/>
      <c r="N1114" s="69"/>
      <c r="O1114" s="124"/>
      <c r="P1114" s="38">
        <v>7436591</v>
      </c>
    </row>
    <row r="1115" spans="1:16" s="4" customFormat="1" ht="15" x14ac:dyDescent="0.25">
      <c r="A1115" s="161" t="s">
        <v>496</v>
      </c>
      <c r="B1115" s="162"/>
      <c r="C1115" s="162"/>
      <c r="D1115" s="162"/>
      <c r="E1115" s="163"/>
      <c r="F1115" s="68"/>
      <c r="G1115" s="69"/>
      <c r="H1115" s="69"/>
      <c r="I1115" s="69"/>
      <c r="J1115" s="69"/>
      <c r="K1115" s="69"/>
      <c r="L1115" s="69"/>
      <c r="M1115" s="69"/>
      <c r="N1115" s="69"/>
      <c r="O1115" s="124"/>
      <c r="P1115" s="38">
        <v>0</v>
      </c>
    </row>
    <row r="1116" spans="1:16" s="4" customFormat="1" ht="15" x14ac:dyDescent="0.25">
      <c r="A1116" s="151" t="s">
        <v>372</v>
      </c>
      <c r="B1116" s="151"/>
      <c r="C1116" s="151"/>
      <c r="D1116" s="151"/>
      <c r="E1116" s="151"/>
      <c r="F1116" s="68"/>
      <c r="G1116" s="69"/>
      <c r="H1116" s="69"/>
      <c r="I1116" s="69"/>
      <c r="J1116" s="69"/>
      <c r="K1116" s="69"/>
      <c r="L1116" s="69"/>
      <c r="M1116" s="69"/>
      <c r="N1116" s="69"/>
      <c r="O1116" s="124"/>
      <c r="P1116" s="38">
        <v>3011620</v>
      </c>
    </row>
    <row r="1117" spans="1:16" s="4" customFormat="1" ht="15" x14ac:dyDescent="0.25">
      <c r="A1117" s="151" t="s">
        <v>499</v>
      </c>
      <c r="B1117" s="151"/>
      <c r="C1117" s="151"/>
      <c r="D1117" s="151"/>
      <c r="E1117" s="151"/>
      <c r="F1117" s="68"/>
      <c r="G1117" s="69"/>
      <c r="H1117" s="69"/>
      <c r="I1117" s="69"/>
      <c r="J1117" s="69"/>
      <c r="K1117" s="69"/>
      <c r="L1117" s="69"/>
      <c r="M1117" s="69"/>
      <c r="N1117" s="69"/>
      <c r="O1117" s="124"/>
      <c r="P1117" s="38">
        <v>1927861</v>
      </c>
    </row>
    <row r="1118" spans="1:16" s="4" customFormat="1" ht="15" x14ac:dyDescent="0.25">
      <c r="A1118" s="152" t="s">
        <v>373</v>
      </c>
      <c r="B1118" s="153"/>
      <c r="C1118" s="153"/>
      <c r="D1118" s="153"/>
      <c r="E1118" s="154"/>
      <c r="F1118" s="68"/>
      <c r="G1118" s="69"/>
      <c r="H1118" s="69"/>
      <c r="I1118" s="69"/>
      <c r="J1118" s="69"/>
      <c r="K1118" s="69"/>
      <c r="L1118" s="69"/>
      <c r="M1118" s="69"/>
      <c r="N1118" s="69"/>
      <c r="O1118" s="124"/>
      <c r="P1118" s="137">
        <f>SUM(P1105:P1117)</f>
        <v>99762899.800000012</v>
      </c>
    </row>
    <row r="1119" spans="1:16" s="4" customFormat="1" ht="15.75" customHeight="1" x14ac:dyDescent="0.2">
      <c r="A1119" s="130"/>
      <c r="B1119" s="86"/>
      <c r="C1119" s="131"/>
      <c r="D1119" s="132"/>
      <c r="E1119" s="133"/>
      <c r="F1119" s="17"/>
      <c r="G1119" s="17"/>
      <c r="H1119" s="17"/>
      <c r="I1119" s="17"/>
      <c r="J1119" s="17"/>
      <c r="K1119" s="17"/>
      <c r="L1119" s="17"/>
      <c r="M1119" s="17"/>
      <c r="N1119" s="17"/>
      <c r="O1119" s="17"/>
      <c r="P1119" s="134"/>
    </row>
    <row r="1120" spans="1:16" s="4" customFormat="1" ht="15" customHeight="1" x14ac:dyDescent="0.2">
      <c r="A1120" s="164" t="s">
        <v>374</v>
      </c>
      <c r="B1120" s="158"/>
      <c r="C1120" s="158"/>
      <c r="D1120" s="158"/>
      <c r="E1120" s="158"/>
      <c r="F1120" s="158"/>
      <c r="G1120" s="158"/>
      <c r="H1120" s="158"/>
      <c r="I1120" s="158"/>
      <c r="J1120" s="158"/>
      <c r="K1120" s="158"/>
      <c r="L1120" s="158"/>
      <c r="M1120" s="158"/>
      <c r="N1120" s="158"/>
      <c r="O1120" s="158"/>
      <c r="P1120" s="159"/>
    </row>
    <row r="1121" spans="1:16" s="4" customFormat="1" ht="15" x14ac:dyDescent="0.25">
      <c r="A1121" s="151" t="s">
        <v>367</v>
      </c>
      <c r="B1121" s="151"/>
      <c r="C1121" s="151"/>
      <c r="D1121" s="151"/>
      <c r="E1121" s="151"/>
      <c r="F1121" s="68"/>
      <c r="G1121" s="69"/>
      <c r="H1121" s="69"/>
      <c r="I1121" s="69"/>
      <c r="J1121" s="69"/>
      <c r="K1121" s="69"/>
      <c r="L1121" s="69"/>
      <c r="M1121" s="69"/>
      <c r="N1121" s="69"/>
      <c r="O1121" s="124"/>
      <c r="P1121" s="38">
        <f>P1100</f>
        <v>18754171.200000003</v>
      </c>
    </row>
    <row r="1122" spans="1:16" s="4" customFormat="1" ht="15" x14ac:dyDescent="0.25">
      <c r="A1122" s="151" t="s">
        <v>368</v>
      </c>
      <c r="B1122" s="151"/>
      <c r="C1122" s="151"/>
      <c r="D1122" s="151"/>
      <c r="E1122" s="151"/>
      <c r="F1122" s="68"/>
      <c r="G1122" s="69"/>
      <c r="H1122" s="69"/>
      <c r="I1122" s="69"/>
      <c r="J1122" s="69"/>
      <c r="K1122" s="69"/>
      <c r="L1122" s="69"/>
      <c r="M1122" s="69"/>
      <c r="N1122" s="69"/>
      <c r="O1122" s="124"/>
      <c r="P1122" s="38">
        <v>2087506</v>
      </c>
    </row>
    <row r="1123" spans="1:16" s="4" customFormat="1" ht="15" x14ac:dyDescent="0.25">
      <c r="A1123" s="161" t="s">
        <v>380</v>
      </c>
      <c r="B1123" s="162"/>
      <c r="C1123" s="162"/>
      <c r="D1123" s="162"/>
      <c r="E1123" s="163"/>
      <c r="F1123" s="68"/>
      <c r="G1123" s="69"/>
      <c r="H1123" s="69"/>
      <c r="I1123" s="69"/>
      <c r="J1123" s="69"/>
      <c r="K1123" s="69"/>
      <c r="L1123" s="69"/>
      <c r="M1123" s="69"/>
      <c r="N1123" s="69"/>
      <c r="O1123" s="124"/>
      <c r="P1123" s="38">
        <v>5036</v>
      </c>
    </row>
    <row r="1124" spans="1:16" s="4" customFormat="1" ht="30.75" customHeight="1" x14ac:dyDescent="0.25">
      <c r="A1124" s="165" t="s">
        <v>379</v>
      </c>
      <c r="B1124" s="166"/>
      <c r="C1124" s="166"/>
      <c r="D1124" s="166"/>
      <c r="E1124" s="167"/>
      <c r="F1124" s="68"/>
      <c r="G1124" s="69"/>
      <c r="H1124" s="69"/>
      <c r="I1124" s="69"/>
      <c r="J1124" s="69"/>
      <c r="K1124" s="69"/>
      <c r="L1124" s="69"/>
      <c r="M1124" s="69"/>
      <c r="N1124" s="69"/>
      <c r="O1124" s="124"/>
      <c r="P1124" s="38">
        <v>55968</v>
      </c>
    </row>
    <row r="1125" spans="1:16" s="4" customFormat="1" ht="15" x14ac:dyDescent="0.25">
      <c r="A1125" s="161" t="s">
        <v>381</v>
      </c>
      <c r="B1125" s="162"/>
      <c r="C1125" s="162"/>
      <c r="D1125" s="162"/>
      <c r="E1125" s="163"/>
      <c r="F1125" s="68"/>
      <c r="G1125" s="69"/>
      <c r="H1125" s="69"/>
      <c r="I1125" s="69"/>
      <c r="J1125" s="69"/>
      <c r="K1125" s="69"/>
      <c r="L1125" s="69"/>
      <c r="M1125" s="69"/>
      <c r="N1125" s="69"/>
      <c r="O1125" s="124"/>
      <c r="P1125" s="38">
        <v>41494</v>
      </c>
    </row>
    <row r="1126" spans="1:16" s="4" customFormat="1" ht="15" x14ac:dyDescent="0.25">
      <c r="A1126" s="151" t="s">
        <v>369</v>
      </c>
      <c r="B1126" s="151"/>
      <c r="C1126" s="151"/>
      <c r="D1126" s="151"/>
      <c r="E1126" s="151"/>
      <c r="F1126" s="68"/>
      <c r="G1126" s="69"/>
      <c r="H1126" s="69"/>
      <c r="I1126" s="69"/>
      <c r="J1126" s="69"/>
      <c r="K1126" s="69"/>
      <c r="L1126" s="69"/>
      <c r="M1126" s="69"/>
      <c r="N1126" s="69"/>
      <c r="O1126" s="124"/>
      <c r="P1126" s="38">
        <v>1310432</v>
      </c>
    </row>
    <row r="1127" spans="1:16" s="4" customFormat="1" ht="15" x14ac:dyDescent="0.25">
      <c r="A1127" s="151" t="s">
        <v>500</v>
      </c>
      <c r="B1127" s="151"/>
      <c r="C1127" s="151"/>
      <c r="D1127" s="151"/>
      <c r="E1127" s="151"/>
      <c r="F1127" s="68"/>
      <c r="G1127" s="69"/>
      <c r="H1127" s="69"/>
      <c r="I1127" s="69"/>
      <c r="J1127" s="69"/>
      <c r="K1127" s="69"/>
      <c r="L1127" s="69"/>
      <c r="M1127" s="69"/>
      <c r="N1127" s="69"/>
      <c r="O1127" s="124"/>
      <c r="P1127" s="38">
        <v>5513</v>
      </c>
    </row>
    <row r="1128" spans="1:16" s="4" customFormat="1" ht="15" x14ac:dyDescent="0.25">
      <c r="A1128" s="151" t="s">
        <v>370</v>
      </c>
      <c r="B1128" s="151"/>
      <c r="C1128" s="151"/>
      <c r="D1128" s="151"/>
      <c r="E1128" s="151"/>
      <c r="F1128" s="68"/>
      <c r="G1128" s="69"/>
      <c r="H1128" s="69"/>
      <c r="I1128" s="69"/>
      <c r="J1128" s="69"/>
      <c r="K1128" s="69"/>
      <c r="L1128" s="69"/>
      <c r="M1128" s="69"/>
      <c r="N1128" s="69"/>
      <c r="O1128" s="124"/>
      <c r="P1128" s="38">
        <v>41638</v>
      </c>
    </row>
    <row r="1129" spans="1:16" s="4" customFormat="1" ht="15" x14ac:dyDescent="0.25">
      <c r="A1129" s="151" t="s">
        <v>371</v>
      </c>
      <c r="B1129" s="151"/>
      <c r="C1129" s="151"/>
      <c r="D1129" s="151"/>
      <c r="E1129" s="151"/>
      <c r="F1129" s="68"/>
      <c r="G1129" s="69"/>
      <c r="H1129" s="69"/>
      <c r="I1129" s="69"/>
      <c r="J1129" s="69"/>
      <c r="K1129" s="69"/>
      <c r="L1129" s="69"/>
      <c r="M1129" s="69"/>
      <c r="N1129" s="69"/>
      <c r="O1129" s="124"/>
      <c r="P1129" s="38">
        <v>93505</v>
      </c>
    </row>
    <row r="1130" spans="1:16" s="4" customFormat="1" ht="15" x14ac:dyDescent="0.25">
      <c r="A1130" s="161" t="s">
        <v>392</v>
      </c>
      <c r="B1130" s="162"/>
      <c r="C1130" s="162"/>
      <c r="D1130" s="162"/>
      <c r="E1130" s="163"/>
      <c r="F1130" s="68"/>
      <c r="G1130" s="69"/>
      <c r="H1130" s="69"/>
      <c r="I1130" s="69"/>
      <c r="J1130" s="69"/>
      <c r="K1130" s="69"/>
      <c r="L1130" s="69"/>
      <c r="M1130" s="69"/>
      <c r="N1130" s="69"/>
      <c r="O1130" s="124"/>
      <c r="P1130" s="38">
        <v>2745655</v>
      </c>
    </row>
    <row r="1131" spans="1:16" s="4" customFormat="1" ht="15" x14ac:dyDescent="0.25">
      <c r="A1131" s="151" t="s">
        <v>372</v>
      </c>
      <c r="B1131" s="151"/>
      <c r="C1131" s="151"/>
      <c r="D1131" s="151"/>
      <c r="E1131" s="151"/>
      <c r="F1131" s="68"/>
      <c r="G1131" s="69"/>
      <c r="H1131" s="69"/>
      <c r="I1131" s="69"/>
      <c r="J1131" s="69"/>
      <c r="K1131" s="69"/>
      <c r="L1131" s="69"/>
      <c r="M1131" s="69"/>
      <c r="N1131" s="69"/>
      <c r="O1131" s="124"/>
      <c r="P1131" s="38">
        <v>4701482</v>
      </c>
    </row>
    <row r="1132" spans="1:16" s="4" customFormat="1" ht="15" x14ac:dyDescent="0.25">
      <c r="A1132" s="151" t="s">
        <v>497</v>
      </c>
      <c r="B1132" s="151"/>
      <c r="C1132" s="151"/>
      <c r="D1132" s="151"/>
      <c r="E1132" s="151"/>
      <c r="F1132" s="68"/>
      <c r="G1132" s="69"/>
      <c r="H1132" s="69"/>
      <c r="I1132" s="69"/>
      <c r="J1132" s="69"/>
      <c r="K1132" s="69"/>
      <c r="L1132" s="69"/>
      <c r="M1132" s="69"/>
      <c r="N1132" s="69"/>
      <c r="O1132" s="124"/>
      <c r="P1132" s="38">
        <v>909000</v>
      </c>
    </row>
    <row r="1133" spans="1:16" s="4" customFormat="1" ht="15" x14ac:dyDescent="0.25">
      <c r="A1133" s="152" t="s">
        <v>445</v>
      </c>
      <c r="B1133" s="153"/>
      <c r="C1133" s="153"/>
      <c r="D1133" s="153"/>
      <c r="E1133" s="154"/>
      <c r="F1133" s="68"/>
      <c r="G1133" s="69"/>
      <c r="H1133" s="69"/>
      <c r="I1133" s="69"/>
      <c r="J1133" s="69"/>
      <c r="K1133" s="69"/>
      <c r="L1133" s="69"/>
      <c r="M1133" s="69"/>
      <c r="N1133" s="69"/>
      <c r="O1133" s="124"/>
      <c r="P1133" s="137">
        <f>SUM(P1121:P1132)</f>
        <v>30751400.200000003</v>
      </c>
    </row>
    <row r="1134" spans="1:16" ht="15" x14ac:dyDescent="0.2">
      <c r="A1134" s="155"/>
      <c r="B1134" s="155"/>
      <c r="C1134" s="155"/>
      <c r="D1134" s="155"/>
      <c r="E1134" s="155"/>
      <c r="F1134" s="155"/>
      <c r="G1134" s="155"/>
      <c r="H1134" s="155"/>
      <c r="I1134" s="155"/>
      <c r="J1134" s="155"/>
      <c r="K1134" s="155"/>
      <c r="L1134" s="155"/>
      <c r="M1134" s="155"/>
      <c r="N1134" s="155"/>
      <c r="O1134" s="155"/>
      <c r="P1134" s="155"/>
    </row>
    <row r="1135" spans="1:16" ht="15" customHeight="1" x14ac:dyDescent="0.2">
      <c r="A1135" s="156" t="s">
        <v>382</v>
      </c>
      <c r="B1135" s="157"/>
      <c r="C1135" s="157"/>
      <c r="D1135" s="157"/>
      <c r="E1135" s="157"/>
      <c r="F1135" s="158"/>
      <c r="G1135" s="158"/>
      <c r="H1135" s="158"/>
      <c r="I1135" s="158"/>
      <c r="J1135" s="158"/>
      <c r="K1135" s="158"/>
      <c r="L1135" s="158"/>
      <c r="M1135" s="158"/>
      <c r="N1135" s="158"/>
      <c r="O1135" s="159"/>
      <c r="P1135" s="59">
        <f>P1118+P1133</f>
        <v>130514300.00000001</v>
      </c>
    </row>
    <row r="1136" spans="1:16" ht="15" x14ac:dyDescent="0.25">
      <c r="A1136" s="66"/>
      <c r="B1136" s="22"/>
      <c r="C1136" s="112"/>
      <c r="D1136" s="75"/>
      <c r="E1136" s="76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</row>
    <row r="1137" spans="1:16" ht="15" x14ac:dyDescent="0.25">
      <c r="A1137" s="66"/>
      <c r="B1137" s="22"/>
      <c r="C1137" s="112"/>
      <c r="D1137" s="75"/>
      <c r="E1137" s="76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</row>
    <row r="1138" spans="1:16" ht="15" x14ac:dyDescent="0.25">
      <c r="A1138" s="66"/>
      <c r="B1138" s="22"/>
      <c r="C1138" s="112"/>
      <c r="D1138" s="75"/>
      <c r="E1138" s="76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</row>
    <row r="1139" spans="1:16" ht="15.75" x14ac:dyDescent="0.25">
      <c r="A1139" s="66"/>
      <c r="B1139" s="160" t="s">
        <v>389</v>
      </c>
      <c r="C1139" s="160"/>
      <c r="D1139" s="160"/>
      <c r="E1139" s="160"/>
      <c r="F1139" s="160"/>
      <c r="G1139" s="81"/>
      <c r="H1139" s="82"/>
      <c r="I1139" s="82"/>
      <c r="J1139" s="82"/>
      <c r="K1139" s="82"/>
      <c r="L1139" s="118"/>
      <c r="M1139" s="80"/>
      <c r="N1139" s="80"/>
      <c r="O1139" s="150" t="s">
        <v>385</v>
      </c>
      <c r="P1139" s="150"/>
    </row>
    <row r="1140" spans="1:16" ht="15.75" x14ac:dyDescent="0.25">
      <c r="A1140" s="66"/>
      <c r="B1140" s="160"/>
      <c r="C1140" s="160"/>
      <c r="D1140" s="160"/>
      <c r="E1140" s="160"/>
      <c r="F1140" s="160"/>
      <c r="G1140" s="81"/>
      <c r="H1140" s="82"/>
      <c r="I1140" s="82"/>
      <c r="J1140" s="82"/>
      <c r="K1140" s="82"/>
      <c r="L1140" s="118"/>
      <c r="M1140" s="80"/>
      <c r="N1140" s="80"/>
      <c r="O1140" s="80"/>
      <c r="P1140" s="80"/>
    </row>
    <row r="1141" spans="1:16" ht="15.75" x14ac:dyDescent="0.25">
      <c r="A1141" s="66"/>
      <c r="B1141" s="143"/>
      <c r="C1141" s="143"/>
      <c r="D1141" s="143"/>
      <c r="E1141" s="143"/>
      <c r="F1141" s="143"/>
      <c r="G1141" s="81"/>
      <c r="H1141" s="82"/>
      <c r="I1141" s="82"/>
      <c r="J1141" s="82"/>
      <c r="K1141" s="82"/>
      <c r="L1141" s="118"/>
      <c r="M1141" s="80"/>
      <c r="N1141" s="80"/>
      <c r="O1141" s="80"/>
      <c r="P1141" s="80"/>
    </row>
    <row r="1142" spans="1:16" ht="15.75" x14ac:dyDescent="0.25">
      <c r="A1142" s="66"/>
      <c r="B1142" s="77"/>
      <c r="C1142" s="113"/>
      <c r="D1142" s="78"/>
      <c r="E1142" s="79"/>
      <c r="F1142" s="80"/>
      <c r="G1142" s="80"/>
      <c r="H1142" s="80"/>
      <c r="I1142" s="80"/>
      <c r="J1142" s="80"/>
      <c r="K1142" s="80"/>
      <c r="L1142" s="80"/>
      <c r="M1142" s="80"/>
      <c r="N1142" s="80"/>
      <c r="O1142" s="80"/>
      <c r="P1142" s="80"/>
    </row>
    <row r="1143" spans="1:16" ht="15.75" x14ac:dyDescent="0.25">
      <c r="A1143" s="66"/>
      <c r="B1143" s="77"/>
      <c r="C1143" s="113"/>
      <c r="D1143" s="78"/>
      <c r="E1143" s="79"/>
      <c r="F1143" s="80"/>
      <c r="G1143" s="80"/>
      <c r="H1143" s="80"/>
      <c r="I1143" s="80"/>
      <c r="J1143" s="80"/>
      <c r="K1143" s="80"/>
      <c r="L1143" s="80"/>
      <c r="M1143" s="80"/>
      <c r="N1143" s="80"/>
      <c r="O1143" s="80"/>
      <c r="P1143" s="80"/>
    </row>
    <row r="1144" spans="1:16" ht="15.75" customHeight="1" x14ac:dyDescent="0.25">
      <c r="A1144" s="66"/>
      <c r="B1144" s="149" t="s">
        <v>384</v>
      </c>
      <c r="C1144" s="149"/>
      <c r="D1144" s="149"/>
      <c r="E1144" s="79"/>
      <c r="F1144" s="80"/>
      <c r="G1144" s="80"/>
      <c r="H1144" s="80"/>
      <c r="I1144" s="80"/>
      <c r="J1144" s="80"/>
      <c r="K1144" s="80"/>
      <c r="L1144" s="80"/>
      <c r="M1144" s="80"/>
      <c r="N1144" s="80"/>
      <c r="O1144" s="150" t="s">
        <v>388</v>
      </c>
      <c r="P1144" s="150"/>
    </row>
    <row r="1145" spans="1:16" ht="15.75" customHeight="1" x14ac:dyDescent="0.2"/>
    <row r="1146" spans="1:16" ht="15.75" customHeight="1" x14ac:dyDescent="0.2"/>
    <row r="1147" spans="1:16" ht="15.75" customHeight="1" x14ac:dyDescent="0.2"/>
    <row r="1148" spans="1:16" hidden="1" x14ac:dyDescent="0.2">
      <c r="B1148" s="86" t="s">
        <v>397</v>
      </c>
    </row>
  </sheetData>
  <mergeCells count="321">
    <mergeCell ref="B6:C6"/>
    <mergeCell ref="A7:G7"/>
    <mergeCell ref="J7:P7"/>
    <mergeCell ref="A9:G9"/>
    <mergeCell ref="J9:P9"/>
    <mergeCell ref="C10:G10"/>
    <mergeCell ref="L10:P10"/>
    <mergeCell ref="L1:O1"/>
    <mergeCell ref="A3:G3"/>
    <mergeCell ref="J3:P3"/>
    <mergeCell ref="A4:G4"/>
    <mergeCell ref="J4:P4"/>
    <mergeCell ref="A5:G5"/>
    <mergeCell ref="J5:P5"/>
    <mergeCell ref="A14:P14"/>
    <mergeCell ref="A15:P15"/>
    <mergeCell ref="A16:P16"/>
    <mergeCell ref="A19:A20"/>
    <mergeCell ref="B19:B20"/>
    <mergeCell ref="C19:C20"/>
    <mergeCell ref="D19:D20"/>
    <mergeCell ref="E19:E20"/>
    <mergeCell ref="F19:J19"/>
    <mergeCell ref="K19:M19"/>
    <mergeCell ref="A34:P34"/>
    <mergeCell ref="A42:B42"/>
    <mergeCell ref="A43:B43"/>
    <mergeCell ref="A44:P44"/>
    <mergeCell ref="A56:B56"/>
    <mergeCell ref="A57:P57"/>
    <mergeCell ref="N19:N20"/>
    <mergeCell ref="O19:O20"/>
    <mergeCell ref="P19:P20"/>
    <mergeCell ref="A22:P22"/>
    <mergeCell ref="A32:B32"/>
    <mergeCell ref="A33:B33"/>
    <mergeCell ref="A108:B108"/>
    <mergeCell ref="A109:P109"/>
    <mergeCell ref="A124:B124"/>
    <mergeCell ref="A125:P125"/>
    <mergeCell ref="A134:B134"/>
    <mergeCell ref="A135:P135"/>
    <mergeCell ref="A71:B71"/>
    <mergeCell ref="A72:P72"/>
    <mergeCell ref="A83:B83"/>
    <mergeCell ref="A84:P84"/>
    <mergeCell ref="A98:B98"/>
    <mergeCell ref="A99:P99"/>
    <mergeCell ref="A164:B164"/>
    <mergeCell ref="A165:P165"/>
    <mergeCell ref="A175:B175"/>
    <mergeCell ref="A176:P176"/>
    <mergeCell ref="A186:B186"/>
    <mergeCell ref="A187:P187"/>
    <mergeCell ref="A139:B139"/>
    <mergeCell ref="A140:P140"/>
    <mergeCell ref="A147:B147"/>
    <mergeCell ref="A148:P148"/>
    <mergeCell ref="A156:B156"/>
    <mergeCell ref="A157:P157"/>
    <mergeCell ref="A228:B228"/>
    <mergeCell ref="A229:P229"/>
    <mergeCell ref="A239:B239"/>
    <mergeCell ref="A240:P240"/>
    <mergeCell ref="A250:B250"/>
    <mergeCell ref="A251:P251"/>
    <mergeCell ref="A194:B194"/>
    <mergeCell ref="A195:P195"/>
    <mergeCell ref="A203:B203"/>
    <mergeCell ref="A204:P204"/>
    <mergeCell ref="A215:B215"/>
    <mergeCell ref="A216:P216"/>
    <mergeCell ref="A293:B293"/>
    <mergeCell ref="A294:P294"/>
    <mergeCell ref="A305:B305"/>
    <mergeCell ref="A306:P306"/>
    <mergeCell ref="A310:B310"/>
    <mergeCell ref="A311:P311"/>
    <mergeCell ref="A258:B258"/>
    <mergeCell ref="A259:P259"/>
    <mergeCell ref="A270:B270"/>
    <mergeCell ref="A271:P271"/>
    <mergeCell ref="A282:B282"/>
    <mergeCell ref="A283:P283"/>
    <mergeCell ref="A346:B346"/>
    <mergeCell ref="A347:P347"/>
    <mergeCell ref="A351:B351"/>
    <mergeCell ref="A352:P352"/>
    <mergeCell ref="A359:B359"/>
    <mergeCell ref="A360:P360"/>
    <mergeCell ref="A322:B322"/>
    <mergeCell ref="A323:P323"/>
    <mergeCell ref="A330:B330"/>
    <mergeCell ref="A331:P331"/>
    <mergeCell ref="A338:B338"/>
    <mergeCell ref="A339:P339"/>
    <mergeCell ref="A397:B397"/>
    <mergeCell ref="A398:P398"/>
    <mergeCell ref="A404:B404"/>
    <mergeCell ref="A405:P405"/>
    <mergeCell ref="A414:B414"/>
    <mergeCell ref="A415:P415"/>
    <mergeCell ref="A369:B369"/>
    <mergeCell ref="A370:P370"/>
    <mergeCell ref="A377:B377"/>
    <mergeCell ref="A378:P378"/>
    <mergeCell ref="A389:B389"/>
    <mergeCell ref="A390:P390"/>
    <mergeCell ref="A450:B450"/>
    <mergeCell ref="A451:B451"/>
    <mergeCell ref="A452:P452"/>
    <mergeCell ref="A457:B457"/>
    <mergeCell ref="A458:P458"/>
    <mergeCell ref="A466:E466"/>
    <mergeCell ref="A419:B419"/>
    <mergeCell ref="A420:P420"/>
    <mergeCell ref="A436:E436"/>
    <mergeCell ref="A442:B442"/>
    <mergeCell ref="A443:B443"/>
    <mergeCell ref="A444:P444"/>
    <mergeCell ref="A494:B494"/>
    <mergeCell ref="A495:B495"/>
    <mergeCell ref="A496:P496"/>
    <mergeCell ref="A505:E505"/>
    <mergeCell ref="A510:E510"/>
    <mergeCell ref="A515:B515"/>
    <mergeCell ref="A473:E473"/>
    <mergeCell ref="A476:B476"/>
    <mergeCell ref="A477:B477"/>
    <mergeCell ref="A478:P478"/>
    <mergeCell ref="A485:E485"/>
    <mergeCell ref="A490:E490"/>
    <mergeCell ref="A533:B533"/>
    <mergeCell ref="A534:P534"/>
    <mergeCell ref="A551:B551"/>
    <mergeCell ref="A552:B552"/>
    <mergeCell ref="A553:P553"/>
    <mergeCell ref="A554:E554"/>
    <mergeCell ref="A516:B516"/>
    <mergeCell ref="A517:P517"/>
    <mergeCell ref="A525:B525"/>
    <mergeCell ref="A526:B526"/>
    <mergeCell ref="A527:P527"/>
    <mergeCell ref="A532:B532"/>
    <mergeCell ref="A591:E591"/>
    <mergeCell ref="A600:E600"/>
    <mergeCell ref="A611:E611"/>
    <mergeCell ref="A626:E626"/>
    <mergeCell ref="A639:E639"/>
    <mergeCell ref="A656:E656"/>
    <mergeCell ref="A559:E559"/>
    <mergeCell ref="A563:E563"/>
    <mergeCell ref="A566:E566"/>
    <mergeCell ref="A571:E571"/>
    <mergeCell ref="A575:E575"/>
    <mergeCell ref="A585:E585"/>
    <mergeCell ref="A684:P684"/>
    <mergeCell ref="A687:B687"/>
    <mergeCell ref="A688:P688"/>
    <mergeCell ref="A693:E693"/>
    <mergeCell ref="A696:E696"/>
    <mergeCell ref="A699:E699"/>
    <mergeCell ref="A674:B674"/>
    <mergeCell ref="A675:B675"/>
    <mergeCell ref="A676:P676"/>
    <mergeCell ref="A677:P677"/>
    <mergeCell ref="A682:B682"/>
    <mergeCell ref="A683:B683"/>
    <mergeCell ref="A714:E714"/>
    <mergeCell ref="A721:E721"/>
    <mergeCell ref="A725:B725"/>
    <mergeCell ref="A726:B726"/>
    <mergeCell ref="A727:P727"/>
    <mergeCell ref="A732:B732"/>
    <mergeCell ref="A702:E702"/>
    <mergeCell ref="A705:B705"/>
    <mergeCell ref="A706:P706"/>
    <mergeCell ref="A710:B710"/>
    <mergeCell ref="A711:B711"/>
    <mergeCell ref="A712:P712"/>
    <mergeCell ref="A749:P749"/>
    <mergeCell ref="A753:B753"/>
    <mergeCell ref="A754:P754"/>
    <mergeCell ref="A761:B761"/>
    <mergeCell ref="A762:B762"/>
    <mergeCell ref="A763:P763"/>
    <mergeCell ref="A733:P733"/>
    <mergeCell ref="A735:E735"/>
    <mergeCell ref="A740:E740"/>
    <mergeCell ref="A743:E743"/>
    <mergeCell ref="A747:B747"/>
    <mergeCell ref="A748:B748"/>
    <mergeCell ref="A781:P781"/>
    <mergeCell ref="A783:E783"/>
    <mergeCell ref="A788:E788"/>
    <mergeCell ref="A793:E793"/>
    <mergeCell ref="A797:E797"/>
    <mergeCell ref="A801:E801"/>
    <mergeCell ref="A767:B767"/>
    <mergeCell ref="A768:B768"/>
    <mergeCell ref="A769:P769"/>
    <mergeCell ref="A774:B774"/>
    <mergeCell ref="A775:P775"/>
    <mergeCell ref="A780:B780"/>
    <mergeCell ref="A823:E823"/>
    <mergeCell ref="A827:E827"/>
    <mergeCell ref="A832:E832"/>
    <mergeCell ref="A836:E836"/>
    <mergeCell ref="A838:E838"/>
    <mergeCell ref="A841:E841"/>
    <mergeCell ref="A806:E806"/>
    <mergeCell ref="A812:B812"/>
    <mergeCell ref="A813:B813"/>
    <mergeCell ref="A814:P814"/>
    <mergeCell ref="A818:E818"/>
    <mergeCell ref="A820:E820"/>
    <mergeCell ref="A868:B868"/>
    <mergeCell ref="A869:P869"/>
    <mergeCell ref="A872:E872"/>
    <mergeCell ref="A876:E876"/>
    <mergeCell ref="A884:B884"/>
    <mergeCell ref="A885:B885"/>
    <mergeCell ref="A845:E845"/>
    <mergeCell ref="A850:E850"/>
    <mergeCell ref="A852:E852"/>
    <mergeCell ref="A857:E857"/>
    <mergeCell ref="A863:E863"/>
    <mergeCell ref="A867:B867"/>
    <mergeCell ref="A900:P900"/>
    <mergeCell ref="A903:B903"/>
    <mergeCell ref="A904:B904"/>
    <mergeCell ref="A905:P905"/>
    <mergeCell ref="A909:B909"/>
    <mergeCell ref="A910:B910"/>
    <mergeCell ref="A886:P886"/>
    <mergeCell ref="A889:E889"/>
    <mergeCell ref="A892:E892"/>
    <mergeCell ref="A895:E895"/>
    <mergeCell ref="A898:B898"/>
    <mergeCell ref="A899:B899"/>
    <mergeCell ref="A923:P923"/>
    <mergeCell ref="A926:E926"/>
    <mergeCell ref="A931:E931"/>
    <mergeCell ref="A936:E936"/>
    <mergeCell ref="A941:E941"/>
    <mergeCell ref="A945:B945"/>
    <mergeCell ref="A911:P911"/>
    <mergeCell ref="A914:B914"/>
    <mergeCell ref="A915:B915"/>
    <mergeCell ref="A916:P916"/>
    <mergeCell ref="A921:B921"/>
    <mergeCell ref="A922:B922"/>
    <mergeCell ref="A988:B988"/>
    <mergeCell ref="A989:P989"/>
    <mergeCell ref="A1003:B1003"/>
    <mergeCell ref="A1004:B1004"/>
    <mergeCell ref="A1005:P1005"/>
    <mergeCell ref="A1008:B1008"/>
    <mergeCell ref="A946:B946"/>
    <mergeCell ref="A947:P947"/>
    <mergeCell ref="A969:B969"/>
    <mergeCell ref="A970:B970"/>
    <mergeCell ref="A971:P971"/>
    <mergeCell ref="A987:B987"/>
    <mergeCell ref="A1054:B1054"/>
    <mergeCell ref="A1055:P1055"/>
    <mergeCell ref="A1069:E1069"/>
    <mergeCell ref="A1074:B1074"/>
    <mergeCell ref="A1081:B1081"/>
    <mergeCell ref="A1082:B1082"/>
    <mergeCell ref="A1009:P1009"/>
    <mergeCell ref="A1025:E1025"/>
    <mergeCell ref="A1028:E1028"/>
    <mergeCell ref="A1035:E1035"/>
    <mergeCell ref="A1045:E1045"/>
    <mergeCell ref="A1053:B1053"/>
    <mergeCell ref="A1098:B1098"/>
    <mergeCell ref="A1099:B1099"/>
    <mergeCell ref="A1100:B1100"/>
    <mergeCell ref="A1104:P1104"/>
    <mergeCell ref="A1105:E1105"/>
    <mergeCell ref="A1106:E1106"/>
    <mergeCell ref="A1083:P1083"/>
    <mergeCell ref="A1092:B1092"/>
    <mergeCell ref="A1094:B1094"/>
    <mergeCell ref="A1095:B1095"/>
    <mergeCell ref="A1096:B1096"/>
    <mergeCell ref="A1097:B1097"/>
    <mergeCell ref="A1113:E1113"/>
    <mergeCell ref="A1114:E1114"/>
    <mergeCell ref="A1115:E1115"/>
    <mergeCell ref="A1116:E1116"/>
    <mergeCell ref="A1117:E1117"/>
    <mergeCell ref="A1118:E1118"/>
    <mergeCell ref="A1107:E1107"/>
    <mergeCell ref="A1108:E1108"/>
    <mergeCell ref="A1109:E1109"/>
    <mergeCell ref="A1110:E1110"/>
    <mergeCell ref="A1111:E1111"/>
    <mergeCell ref="A1112:E1112"/>
    <mergeCell ref="A1126:E1126"/>
    <mergeCell ref="A1127:E1127"/>
    <mergeCell ref="A1128:E1128"/>
    <mergeCell ref="A1129:E1129"/>
    <mergeCell ref="A1130:E1130"/>
    <mergeCell ref="A1131:E1131"/>
    <mergeCell ref="A1120:P1120"/>
    <mergeCell ref="A1121:E1121"/>
    <mergeCell ref="A1122:E1122"/>
    <mergeCell ref="A1123:E1123"/>
    <mergeCell ref="A1124:E1124"/>
    <mergeCell ref="A1125:E1125"/>
    <mergeCell ref="B1144:D1144"/>
    <mergeCell ref="O1144:P1144"/>
    <mergeCell ref="A1132:E1132"/>
    <mergeCell ref="A1133:E1133"/>
    <mergeCell ref="A1134:P1134"/>
    <mergeCell ref="A1135:E1135"/>
    <mergeCell ref="F1135:O1135"/>
    <mergeCell ref="B1139:F1140"/>
    <mergeCell ref="O1139:P1139"/>
  </mergeCells>
  <pageMargins left="0.59055118110236227" right="0" top="0.39370078740157483" bottom="0.39370078740157483" header="0.11811023622047245" footer="0.11811023622047245"/>
  <pageSetup paperSize="9" scale="69" fitToHeight="0" orientation="portrait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 01.01.2019 (НПП +11%)</vt:lpstr>
      <vt:lpstr>'з 01.01.2019 (НПП +11%)'!Заголовки_для_печати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2019-01-03T09:08:08Z</cp:lastPrinted>
  <dcterms:created xsi:type="dcterms:W3CDTF">1996-10-08T23:32:33Z</dcterms:created>
  <dcterms:modified xsi:type="dcterms:W3CDTF">2019-12-04T13:21:41Z</dcterms:modified>
</cp:coreProperties>
</file>